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filterPrivacy="1" defaultThemeVersion="124226"/>
  <xr:revisionPtr revIDLastSave="0" documentId="13_ncr:1_{0E321A4F-75D3-498B-BBBC-4417B92652C4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omputation" sheetId="6" r:id="rId1"/>
    <sheet name="P&amp;L" sheetId="2" r:id="rId2"/>
    <sheet name="BS" sheetId="3" r:id="rId3"/>
    <sheet name="Cap. &amp; Dep." sheetId="4" r:id="rId4"/>
  </sheets>
  <calcPr calcId="191029"/>
</workbook>
</file>

<file path=xl/calcChain.xml><?xml version="1.0" encoding="utf-8"?>
<calcChain xmlns="http://schemas.openxmlformats.org/spreadsheetml/2006/main">
  <c r="B9" i="2" l="1"/>
  <c r="F57" i="6"/>
  <c r="B17" i="2"/>
  <c r="G3" i="4"/>
  <c r="A3" i="2"/>
  <c r="A1" i="2"/>
  <c r="E77" i="6"/>
  <c r="H77" i="6" s="1"/>
  <c r="H76" i="6"/>
  <c r="I63" i="6"/>
  <c r="I62" i="6"/>
  <c r="F64" i="6"/>
  <c r="D64" i="6"/>
  <c r="I47" i="6"/>
  <c r="I49" i="6" s="1"/>
  <c r="I51" i="6" s="1"/>
  <c r="I11" i="6" s="1"/>
  <c r="I38" i="6"/>
  <c r="I40" i="6" s="1"/>
  <c r="I43" i="6" s="1"/>
  <c r="I10" i="6" s="1"/>
  <c r="I64" i="6" l="1"/>
  <c r="I13" i="6" s="1"/>
  <c r="I20" i="4"/>
  <c r="I19" i="4"/>
  <c r="I18" i="4"/>
  <c r="I17" i="4"/>
  <c r="I71" i="6" l="1"/>
  <c r="E20" i="6" l="1"/>
  <c r="I20" i="6" s="1"/>
  <c r="C20" i="3" l="1"/>
  <c r="H78" i="6"/>
  <c r="I16" i="6" s="1"/>
  <c r="E78" i="6"/>
  <c r="I14" i="6"/>
  <c r="I57" i="6"/>
  <c r="C15" i="3" l="1"/>
  <c r="C14" i="3" l="1"/>
  <c r="E18" i="3" l="1"/>
  <c r="H19" i="4"/>
  <c r="J19" i="4" l="1"/>
  <c r="A1" i="3" l="1"/>
  <c r="D3" i="4" s="1"/>
  <c r="A3" i="3" l="1"/>
  <c r="H20" i="4" l="1"/>
  <c r="J20" i="4" l="1"/>
  <c r="F20" i="3"/>
  <c r="A2" i="3" l="1"/>
  <c r="F15" i="3" l="1"/>
  <c r="G21" i="4"/>
  <c r="F21" i="4"/>
  <c r="E21" i="4"/>
  <c r="D21" i="4"/>
  <c r="H18" i="4"/>
  <c r="H17" i="4"/>
  <c r="I21" i="4" l="1"/>
  <c r="J17" i="4"/>
  <c r="J18" i="4"/>
  <c r="H21" i="4"/>
  <c r="E10" i="3" s="1"/>
  <c r="J21" i="4" l="1"/>
  <c r="E11" i="3"/>
  <c r="F11" i="3" l="1"/>
  <c r="F22" i="3" l="1"/>
  <c r="D11" i="2"/>
  <c r="B10" i="2" s="1"/>
  <c r="D12" i="2" l="1"/>
  <c r="B11" i="2" l="1"/>
  <c r="D24" i="2"/>
  <c r="B23" i="2" s="1"/>
  <c r="F58" i="6" l="1"/>
  <c r="I58" i="6" s="1"/>
  <c r="B24" i="2"/>
  <c r="I12" i="6" l="1"/>
  <c r="I15" i="6" s="1"/>
  <c r="I17" i="6" l="1"/>
  <c r="I18" i="6" s="1"/>
  <c r="E19" i="6" s="1"/>
  <c r="I19" i="6" s="1"/>
  <c r="I21" i="6" l="1"/>
  <c r="D8" i="4"/>
  <c r="D9" i="4" s="1"/>
  <c r="D11" i="4" s="1"/>
  <c r="B10" i="3" s="1"/>
  <c r="C10" i="3" s="1"/>
  <c r="C22" i="3" s="1"/>
  <c r="I22" i="6" l="1"/>
  <c r="I23" i="6" s="1"/>
  <c r="I24" i="6" l="1"/>
  <c r="I25" i="6" s="1"/>
  <c r="I32" i="6" l="1"/>
  <c r="I33" i="6" s="1"/>
  <c r="I28" i="6"/>
</calcChain>
</file>

<file path=xl/sharedStrings.xml><?xml version="1.0" encoding="utf-8"?>
<sst xmlns="http://schemas.openxmlformats.org/spreadsheetml/2006/main" count="186" uniqueCount="159">
  <si>
    <t>Tax Liability</t>
  </si>
  <si>
    <t>Total Tax Liability</t>
  </si>
  <si>
    <t>Total Income</t>
  </si>
  <si>
    <t>Particulars</t>
  </si>
  <si>
    <t>Amount</t>
  </si>
  <si>
    <t>To Opening Stock</t>
  </si>
  <si>
    <t>To Purchases</t>
  </si>
  <si>
    <t>To Gross Profit</t>
  </si>
  <si>
    <t>To Power &amp; Fuel</t>
  </si>
  <si>
    <t>To Printing &amp; Stationary</t>
  </si>
  <si>
    <t>To Misc. Charges</t>
  </si>
  <si>
    <t>To Net Profit</t>
  </si>
  <si>
    <t>By Closing Stock</t>
  </si>
  <si>
    <t>By Gross Profit</t>
  </si>
  <si>
    <t>BALANCE SHEET</t>
  </si>
  <si>
    <t>LIABILITIES</t>
  </si>
  <si>
    <t>ASSETS</t>
  </si>
  <si>
    <t>Opening Balance</t>
  </si>
  <si>
    <t>Add : Introduction</t>
  </si>
  <si>
    <t>Add : Profit (C.Y.)</t>
  </si>
  <si>
    <t>Less : Drawings</t>
  </si>
  <si>
    <t>Fixed Assets</t>
  </si>
  <si>
    <t>Deposits &amp; Investments</t>
  </si>
  <si>
    <t>Current Assets</t>
  </si>
  <si>
    <t>Stock in Trade</t>
  </si>
  <si>
    <t>Sundry Debtors</t>
  </si>
  <si>
    <t>Sundry Creditors</t>
  </si>
  <si>
    <t>Capital A/c</t>
  </si>
  <si>
    <t>Unsecured Loans :</t>
  </si>
  <si>
    <t>Capital Account of :</t>
  </si>
  <si>
    <t>Annexure - 1</t>
  </si>
  <si>
    <t>Amount (Rs.)</t>
  </si>
  <si>
    <t>Total</t>
  </si>
  <si>
    <t>Closing Balance</t>
  </si>
  <si>
    <t>Schedule of Depreciation as per Income Tax Act, 1961</t>
  </si>
  <si>
    <t>Rate</t>
  </si>
  <si>
    <t>Opening WDV (Rs.)</t>
  </si>
  <si>
    <t>Addition for more than 180 days (Rs.)</t>
  </si>
  <si>
    <t>Addition for less than 180 days (Rs.)</t>
  </si>
  <si>
    <t>Deletion (Rs.)</t>
  </si>
  <si>
    <t>Total (Rs.)</t>
  </si>
  <si>
    <t>Depreciation (Rs.)</t>
  </si>
  <si>
    <t>Closing WDV (Rs.)</t>
  </si>
  <si>
    <t>Furniture &amp; Fixtures</t>
  </si>
  <si>
    <t>Mobile</t>
  </si>
  <si>
    <t>Annexure - 2</t>
  </si>
  <si>
    <t>Details (Rs.)</t>
  </si>
  <si>
    <t>Gross Block (Anx.-2)</t>
  </si>
  <si>
    <t>Less : Dep. (Anx.-2)</t>
  </si>
  <si>
    <t>(Anx.-1)</t>
  </si>
  <si>
    <t>To Festival Exps</t>
  </si>
  <si>
    <t>Misc. Payables</t>
  </si>
  <si>
    <t>To Bank Charges &amp; Interest</t>
  </si>
  <si>
    <t>Secured Loans :</t>
  </si>
  <si>
    <t>F.D./R.D./Deposits</t>
  </si>
  <si>
    <t>Salary Payable</t>
  </si>
  <si>
    <t>To Staff Welfare</t>
  </si>
  <si>
    <t>Other Assets</t>
  </si>
  <si>
    <t>To Salary &amp; Wages</t>
  </si>
  <si>
    <t>To Rent</t>
  </si>
  <si>
    <t>Bike</t>
  </si>
  <si>
    <t>Cash and Bank</t>
  </si>
  <si>
    <t>By Sales</t>
  </si>
  <si>
    <t>Lonas &amp; Liabilities</t>
  </si>
  <si>
    <t>Current Liabilities</t>
  </si>
  <si>
    <t>Computation of Income (ITR-4)</t>
  </si>
  <si>
    <t>Father's Name      :</t>
  </si>
  <si>
    <t xml:space="preserve">DOB                    :         </t>
  </si>
  <si>
    <t xml:space="preserve">PAN                     :        </t>
  </si>
  <si>
    <t>Individual</t>
  </si>
  <si>
    <t>Tax Summary (Amount in 'Rs.')</t>
  </si>
  <si>
    <t>Gross Total Income</t>
  </si>
  <si>
    <t>Nature of Business</t>
  </si>
  <si>
    <t>Business Code</t>
  </si>
  <si>
    <t>Trade Name</t>
  </si>
  <si>
    <t>Retail Sale</t>
  </si>
  <si>
    <t>09028</t>
  </si>
  <si>
    <t>Digital Transaction</t>
  </si>
  <si>
    <t>Non-Digital Transaction</t>
  </si>
  <si>
    <t>Total Amount</t>
  </si>
  <si>
    <t>Gross Receipts</t>
  </si>
  <si>
    <t>Income u/s-44AD</t>
  </si>
  <si>
    <t>OTHER SOURCES</t>
  </si>
  <si>
    <t>BUSINESS &amp; PROFESSION</t>
  </si>
  <si>
    <t>DETAILS OF INCOME</t>
  </si>
  <si>
    <t>Interest from Savings Bank A/c</t>
  </si>
  <si>
    <t>DEDUCTIONS</t>
  </si>
  <si>
    <t>Section</t>
  </si>
  <si>
    <t>Deductible Amount</t>
  </si>
  <si>
    <t>80C</t>
  </si>
  <si>
    <t>80TTA</t>
  </si>
  <si>
    <t>Total Income (Rounded-Off)</t>
  </si>
  <si>
    <t>Tax Liability without Cess</t>
  </si>
  <si>
    <t>Less : Total Deductions</t>
  </si>
  <si>
    <t xml:space="preserve">Less : Rebate u/s-87A (upto Rs. 12,500) </t>
  </si>
  <si>
    <t>Add : Cess @ 4%</t>
  </si>
  <si>
    <t>Less : Prepaid Taxes</t>
  </si>
  <si>
    <t>(i) Advance Tax / Self Assessment Tax</t>
  </si>
  <si>
    <t>(ii) TDS / TCS</t>
  </si>
  <si>
    <t>Tax Payable / (Refundable)</t>
  </si>
  <si>
    <t>Tax Payable / (Refundable) Rounded-Off</t>
  </si>
  <si>
    <t>SCHEDULES FORMING PART OF BALANCE SHEET</t>
  </si>
  <si>
    <t>Aadhar                      :</t>
  </si>
  <si>
    <t xml:space="preserve">Status                        : </t>
  </si>
  <si>
    <t>Income from Business &amp; Profession</t>
  </si>
  <si>
    <t>Income Other Sources</t>
  </si>
  <si>
    <t>Income from Capital Gains</t>
  </si>
  <si>
    <t>Total Income Taxable at special rate</t>
  </si>
  <si>
    <t xml:space="preserve">Total Income Taxable as per slab rate </t>
  </si>
  <si>
    <t>Tax Liability (Total)</t>
  </si>
  <si>
    <t>Income Type</t>
  </si>
  <si>
    <t>Presumptive Income u/s-44AD</t>
  </si>
  <si>
    <t>Other Misc. Income</t>
  </si>
  <si>
    <t>AY : 2022-23</t>
  </si>
  <si>
    <t>FY : 2021-22</t>
  </si>
  <si>
    <t>AY 2022-23 (i.e. FY 2021-22)</t>
  </si>
  <si>
    <t>Trading &amp; Profit &amp; Loss A/c for the year ended 31st March 2022</t>
  </si>
  <si>
    <t>(as on 31-03-2022)</t>
  </si>
  <si>
    <t>Equipment for Work</t>
  </si>
  <si>
    <t>To ITR &amp; Legal Filings</t>
  </si>
  <si>
    <t>To Mobile &amp; Wi-Fi</t>
  </si>
  <si>
    <t>To Travelling &amp; Conveyance</t>
  </si>
  <si>
    <t>Proprietor's Fund</t>
  </si>
  <si>
    <t>(Proprietor)</t>
  </si>
  <si>
    <t>Income from Salary</t>
  </si>
  <si>
    <t>Income from House Property</t>
  </si>
  <si>
    <t>Add : Late-Fee u/s-234F</t>
  </si>
  <si>
    <t>Add : Interest u/s-234A/B/C</t>
  </si>
  <si>
    <t>Total Tax, Cess, Interest &amp; Late-Fee</t>
  </si>
  <si>
    <t>Interest from Deposits</t>
  </si>
  <si>
    <t>SALARY</t>
  </si>
  <si>
    <t>Gross Salary Received from Tax Solutions, Delhi-110092</t>
  </si>
  <si>
    <t>Less : Allowances &amp; Exemptions</t>
  </si>
  <si>
    <t>HRA u/s-10(13A)</t>
  </si>
  <si>
    <t>Standard Deduction u/s-16(ia)</t>
  </si>
  <si>
    <t>Professional Tax u/s-16(iii)</t>
  </si>
  <si>
    <t>Taxable Salary</t>
  </si>
  <si>
    <t>HOUSE PROPERTY (RENTAL INCOME)</t>
  </si>
  <si>
    <t>Gross Rent Received/Receivable</t>
  </si>
  <si>
    <t>Less : Standard Deduction</t>
  </si>
  <si>
    <t>Less : Interest on Home Loan</t>
  </si>
  <si>
    <t>Less : House Tax / Municipal Tax</t>
  </si>
  <si>
    <t xml:space="preserve">Net Annual Value (N.A.V.) </t>
  </si>
  <si>
    <t>CAPITAL GAINS</t>
  </si>
  <si>
    <t>STCG</t>
  </si>
  <si>
    <t>LTCG</t>
  </si>
  <si>
    <t>Sales Consideration</t>
  </si>
  <si>
    <t>Less : Cost of Acquisition</t>
  </si>
  <si>
    <t>STCG/LTCG</t>
  </si>
  <si>
    <t>80D</t>
  </si>
  <si>
    <t>SRI RAM TRADERS</t>
  </si>
  <si>
    <t>(PROP : SRI RAM)</t>
  </si>
  <si>
    <t>Address : Ramjanki Mandir, Dashrath Nagar, Ayodhya, Uttar Pradesh-111111</t>
  </si>
  <si>
    <t>SRI RAM</t>
  </si>
  <si>
    <t>ABCDE1234F</t>
  </si>
  <si>
    <t>01/01/0001</t>
  </si>
  <si>
    <t>Maharaj Dashrath</t>
  </si>
  <si>
    <t>01xx xxxx 1111</t>
  </si>
  <si>
    <t>For Sri Ram Traders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</si>
</sst>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color theme="1"/>
      <name val="Kokila"/>
      <family val="2"/>
    </font>
    <font>
      <sz val="16"/>
      <name val="Kokila"/>
      <family val="2"/>
    </font>
    <font>
      <sz val="16"/>
      <color theme="1"/>
      <name val="Kokila"/>
      <family val="2"/>
    </font>
    <font>
      <b/>
      <sz val="16"/>
      <name val="Kokila"/>
      <family val="2"/>
    </font>
    <font>
      <b/>
      <sz val="18"/>
      <color theme="1"/>
      <name val="Kokila"/>
      <family val="2"/>
    </font>
    <font>
      <u/>
      <sz val="16"/>
      <name val="Kokila"/>
      <family val="2"/>
    </font>
    <font>
      <b/>
      <u/>
      <sz val="18"/>
      <name val="Kokila"/>
      <family val="2"/>
    </font>
    <font>
      <b/>
      <sz val="24"/>
      <color theme="1"/>
      <name val="Kokila"/>
      <family val="2"/>
    </font>
    <font>
      <b/>
      <sz val="20"/>
      <color theme="1"/>
      <name val="Kokila"/>
      <family val="2"/>
    </font>
    <font>
      <sz val="18"/>
      <color theme="1"/>
      <name val="Kokila"/>
      <family val="2"/>
    </font>
    <font>
      <b/>
      <u/>
      <sz val="18"/>
      <color theme="1"/>
      <name val="Kokila"/>
      <family val="2"/>
    </font>
    <font>
      <sz val="20"/>
      <color theme="1"/>
      <name val="Kokila"/>
      <family val="2"/>
    </font>
    <font>
      <sz val="22"/>
      <color theme="1"/>
      <name val="Kokila"/>
      <family val="2"/>
    </font>
    <font>
      <b/>
      <u val="double"/>
      <sz val="22"/>
      <color theme="1"/>
      <name val="Kokila"/>
      <family val="2"/>
    </font>
    <font>
      <b/>
      <sz val="22"/>
      <color theme="1"/>
      <name val="Kokila"/>
      <family val="2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5">
    <xf numFmtId="0" fontId="0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</cellStyleXfs>
  <cellXfs count="107">
    <xf numFmtId="0" fontId="0" fillId="0" borderId="0" xfId="0"/>
    <xf numFmtId="0" fontId="3" fillId="0" borderId="0" xfId="0" applyFont="1" applyAlignment="1">
      <alignment vertical="center"/>
    </xf>
    <xf numFmtId="0" fontId="4" fillId="0" borderId="0" xfId="1" applyFont="1" applyAlignment="1">
      <alignment vertical="center"/>
    </xf>
    <xf numFmtId="0" fontId="4" fillId="0" borderId="0" xfId="1" applyFont="1" applyAlignment="1">
      <alignment horizontal="right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49" fontId="5" fillId="0" borderId="0" xfId="0" applyNumberFormat="1" applyFont="1" applyAlignment="1">
      <alignment vertical="center"/>
    </xf>
    <xf numFmtId="0" fontId="8" fillId="0" borderId="0" xfId="1" applyFont="1" applyAlignment="1">
      <alignment vertical="center"/>
    </xf>
    <xf numFmtId="0" fontId="5" fillId="0" borderId="0" xfId="0" quotePrefix="1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6" fillId="0" borderId="0" xfId="1" applyFont="1" applyAlignment="1">
      <alignment vertical="center"/>
    </xf>
    <xf numFmtId="0" fontId="6" fillId="0" borderId="0" xfId="1" applyFont="1" applyAlignment="1">
      <alignment horizontal="right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right"/>
    </xf>
    <xf numFmtId="2" fontId="12" fillId="0" borderId="0" xfId="0" applyNumberFormat="1" applyFont="1"/>
    <xf numFmtId="2" fontId="7" fillId="0" borderId="4" xfId="0" applyNumberFormat="1" applyFont="1" applyBorder="1"/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4" xfId="0" applyFont="1" applyBorder="1" applyAlignment="1">
      <alignment horizontal="center" vertical="center"/>
    </xf>
    <xf numFmtId="0" fontId="13" fillId="0" borderId="0" xfId="0" applyFont="1"/>
    <xf numFmtId="0" fontId="12" fillId="0" borderId="0" xfId="0" applyFont="1" applyAlignment="1">
      <alignment vertical="center"/>
    </xf>
    <xf numFmtId="2" fontId="12" fillId="0" borderId="0" xfId="0" applyNumberFormat="1" applyFont="1" applyAlignment="1">
      <alignment vertical="center"/>
    </xf>
    <xf numFmtId="0" fontId="7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43" fontId="5" fillId="0" borderId="0" xfId="4" applyFont="1" applyAlignment="1">
      <alignment horizontal="center" vertical="center"/>
    </xf>
    <xf numFmtId="43" fontId="4" fillId="0" borderId="0" xfId="4" applyFont="1" applyAlignment="1">
      <alignment horizontal="right" vertical="center"/>
    </xf>
    <xf numFmtId="43" fontId="6" fillId="0" borderId="0" xfId="4" applyFont="1" applyAlignment="1">
      <alignment horizontal="right" vertical="center"/>
    </xf>
    <xf numFmtId="43" fontId="4" fillId="0" borderId="0" xfId="4" applyFont="1" applyBorder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7" fillId="0" borderId="4" xfId="0" applyFont="1" applyBorder="1" applyAlignment="1">
      <alignment horizontal="right" vertical="center"/>
    </xf>
    <xf numFmtId="2" fontId="12" fillId="0" borderId="0" xfId="0" applyNumberFormat="1" applyFont="1" applyAlignment="1">
      <alignment horizontal="right" vertical="center"/>
    </xf>
    <xf numFmtId="2" fontId="7" fillId="0" borderId="4" xfId="0" applyNumberFormat="1" applyFont="1" applyBorder="1" applyAlignment="1">
      <alignment horizontal="right" vertical="center"/>
    </xf>
    <xf numFmtId="2" fontId="7" fillId="0" borderId="0" xfId="0" applyNumberFormat="1" applyFont="1" applyAlignment="1">
      <alignment horizontal="right" vertical="center"/>
    </xf>
    <xf numFmtId="43" fontId="4" fillId="0" borderId="2" xfId="4" applyFont="1" applyBorder="1" applyAlignment="1">
      <alignment horizontal="right" vertical="center"/>
    </xf>
    <xf numFmtId="43" fontId="6" fillId="0" borderId="1" xfId="4" applyFont="1" applyBorder="1" applyAlignment="1">
      <alignment horizontal="right" vertical="center"/>
    </xf>
    <xf numFmtId="43" fontId="6" fillId="0" borderId="4" xfId="4" applyFont="1" applyBorder="1" applyAlignment="1">
      <alignment horizontal="right" vertical="center"/>
    </xf>
    <xf numFmtId="0" fontId="6" fillId="0" borderId="4" xfId="1" applyFont="1" applyBorder="1" applyAlignment="1">
      <alignment horizontal="left" vertical="center"/>
    </xf>
    <xf numFmtId="0" fontId="6" fillId="0" borderId="4" xfId="1" applyFont="1" applyBorder="1" applyAlignment="1">
      <alignment horizontal="center" vertical="center"/>
    </xf>
    <xf numFmtId="43" fontId="6" fillId="0" borderId="4" xfId="4" applyFont="1" applyBorder="1" applyAlignment="1">
      <alignment horizontal="center" vertical="center"/>
    </xf>
    <xf numFmtId="0" fontId="6" fillId="0" borderId="4" xfId="1" applyFont="1" applyBorder="1" applyAlignment="1">
      <alignment vertical="center"/>
    </xf>
    <xf numFmtId="2" fontId="12" fillId="0" borderId="2" xfId="0" applyNumberFormat="1" applyFont="1" applyBorder="1"/>
    <xf numFmtId="0" fontId="11" fillId="0" borderId="0" xfId="0" applyFont="1" applyAlignment="1">
      <alignment vertical="center"/>
    </xf>
    <xf numFmtId="0" fontId="11" fillId="0" borderId="0" xfId="0" applyFont="1" applyAlignment="1">
      <alignment horizontal="right" vertical="center"/>
    </xf>
    <xf numFmtId="0" fontId="6" fillId="0" borderId="0" xfId="1" applyFont="1" applyAlignment="1">
      <alignment horizontal="center" vertical="center"/>
    </xf>
    <xf numFmtId="0" fontId="6" fillId="0" borderId="0" xfId="1" applyFont="1" applyAlignment="1">
      <alignment horizontal="left" vertical="center"/>
    </xf>
    <xf numFmtId="43" fontId="6" fillId="0" borderId="0" xfId="4" applyFont="1" applyBorder="1" applyAlignment="1">
      <alignment horizontal="center" vertical="center"/>
    </xf>
    <xf numFmtId="43" fontId="5" fillId="0" borderId="5" xfId="4" applyFont="1" applyBorder="1" applyAlignment="1">
      <alignment horizontal="center" vertical="center"/>
    </xf>
    <xf numFmtId="43" fontId="5" fillId="0" borderId="5" xfId="4" applyFont="1" applyBorder="1" applyAlignment="1">
      <alignment vertical="center"/>
    </xf>
    <xf numFmtId="43" fontId="5" fillId="0" borderId="6" xfId="4" applyFont="1" applyBorder="1" applyAlignment="1">
      <alignment vertical="center"/>
    </xf>
    <xf numFmtId="43" fontId="4" fillId="0" borderId="0" xfId="1" applyNumberFormat="1" applyFont="1" applyAlignment="1">
      <alignment vertical="center"/>
    </xf>
    <xf numFmtId="43" fontId="4" fillId="0" borderId="0" xfId="4" applyFont="1" applyBorder="1" applyAlignment="1">
      <alignment horizontal="right" vertical="center"/>
    </xf>
    <xf numFmtId="0" fontId="14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0" borderId="4" xfId="0" applyFont="1" applyBorder="1" applyAlignment="1">
      <alignment vertical="center"/>
    </xf>
    <xf numFmtId="2" fontId="14" fillId="0" borderId="0" xfId="0" applyNumberFormat="1" applyFont="1" applyAlignment="1">
      <alignment vertical="center"/>
    </xf>
    <xf numFmtId="2" fontId="11" fillId="0" borderId="3" xfId="0" applyNumberFormat="1" applyFont="1" applyBorder="1" applyAlignment="1">
      <alignment vertical="center"/>
    </xf>
    <xf numFmtId="2" fontId="11" fillId="0" borderId="4" xfId="0" applyNumberFormat="1" applyFont="1" applyBorder="1" applyAlignment="1">
      <alignment vertical="center"/>
    </xf>
    <xf numFmtId="0" fontId="11" fillId="0" borderId="4" xfId="0" applyFont="1" applyBorder="1" applyAlignment="1">
      <alignment horizontal="right" vertical="center"/>
    </xf>
    <xf numFmtId="9" fontId="14" fillId="0" borderId="0" xfId="0" applyNumberFormat="1" applyFont="1" applyAlignment="1">
      <alignment vertical="center"/>
    </xf>
    <xf numFmtId="0" fontId="11" fillId="0" borderId="4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9" fillId="0" borderId="0" xfId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3" fontId="5" fillId="0" borderId="6" xfId="4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5" fillId="0" borderId="2" xfId="0" quotePrefix="1" applyFont="1" applyBorder="1" applyAlignment="1">
      <alignment horizontal="center" vertical="center"/>
    </xf>
    <xf numFmtId="0" fontId="6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43" fontId="5" fillId="0" borderId="5" xfId="4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43" fontId="5" fillId="0" borderId="0" xfId="4" applyFont="1" applyAlignment="1">
      <alignment horizontal="center" vertical="center"/>
    </xf>
    <xf numFmtId="0" fontId="6" fillId="0" borderId="4" xfId="1" applyFont="1" applyBorder="1" applyAlignment="1">
      <alignment horizontal="left" vertical="center"/>
    </xf>
    <xf numFmtId="0" fontId="6" fillId="0" borderId="4" xfId="1" applyFont="1" applyBorder="1" applyAlignment="1">
      <alignment horizontal="right" vertical="center"/>
    </xf>
    <xf numFmtId="43" fontId="4" fillId="0" borderId="0" xfId="4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43" fontId="6" fillId="0" borderId="4" xfId="4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7" fillId="0" borderId="4" xfId="0" applyFont="1" applyBorder="1" applyAlignment="1">
      <alignment horizontal="center"/>
    </xf>
    <xf numFmtId="0" fontId="15" fillId="0" borderId="0" xfId="0" applyFont="1" applyAlignment="1">
      <alignment horizontal="center" vertical="center"/>
    </xf>
    <xf numFmtId="0" fontId="11" fillId="0" borderId="4" xfId="0" applyFont="1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43" fontId="5" fillId="0" borderId="0" xfId="4" applyFont="1" applyBorder="1" applyAlignment="1">
      <alignment horizontal="center" vertical="center"/>
    </xf>
    <xf numFmtId="43" fontId="5" fillId="0" borderId="0" xfId="4" applyFont="1" applyBorder="1" applyAlignment="1">
      <alignment vertical="center"/>
    </xf>
    <xf numFmtId="0" fontId="5" fillId="0" borderId="2" xfId="0" applyFont="1" applyBorder="1" applyAlignment="1">
      <alignment horizontal="left" vertical="center"/>
    </xf>
    <xf numFmtId="43" fontId="5" fillId="0" borderId="2" xfId="4" applyFont="1" applyBorder="1" applyAlignment="1">
      <alignment horizontal="center" vertical="center"/>
    </xf>
    <xf numFmtId="43" fontId="5" fillId="0" borderId="2" xfId="4" applyFont="1" applyBorder="1" applyAlignment="1">
      <alignment vertical="center"/>
    </xf>
    <xf numFmtId="43" fontId="5" fillId="0" borderId="2" xfId="4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43" fontId="3" fillId="0" borderId="5" xfId="4" applyFont="1" applyBorder="1" applyAlignment="1">
      <alignment horizontal="center" vertical="center"/>
    </xf>
    <xf numFmtId="43" fontId="3" fillId="0" borderId="5" xfId="4" applyFont="1" applyBorder="1" applyAlignment="1">
      <alignment vertical="center"/>
    </xf>
    <xf numFmtId="43" fontId="3" fillId="0" borderId="5" xfId="4" applyFont="1" applyBorder="1" applyAlignment="1">
      <alignment horizontal="center" vertical="center"/>
    </xf>
    <xf numFmtId="43" fontId="4" fillId="0" borderId="0" xfId="4" applyFont="1" applyBorder="1" applyAlignment="1">
      <alignment horizontal="right" vertical="center"/>
    </xf>
  </cellXfs>
  <cellStyles count="5">
    <cellStyle name="Comma" xfId="4" builtinId="3"/>
    <cellStyle name="Comma 4" xfId="2" xr:uid="{00000000-0005-0000-0000-000000000000}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99"/>
  <sheetViews>
    <sheetView workbookViewId="0">
      <selection activeCell="I1" sqref="I1"/>
    </sheetView>
  </sheetViews>
  <sheetFormatPr defaultRowHeight="19.5" customHeight="1" x14ac:dyDescent="0.25"/>
  <cols>
    <col min="1" max="2" width="9.140625" style="4"/>
    <col min="3" max="3" width="10.7109375" style="4" customWidth="1"/>
    <col min="4" max="4" width="11" style="4" customWidth="1"/>
    <col min="5" max="5" width="13.140625" style="4" customWidth="1"/>
    <col min="6" max="7" width="11.5703125" style="4" customWidth="1"/>
    <col min="8" max="8" width="14.5703125" style="4" bestFit="1" customWidth="1"/>
    <col min="9" max="9" width="14.85546875" style="5" customWidth="1"/>
    <col min="10" max="16384" width="9.140625" style="4"/>
  </cols>
  <sheetData>
    <row r="1" spans="1:9" s="1" customFormat="1" ht="19.5" customHeight="1" x14ac:dyDescent="0.25">
      <c r="A1" s="45" t="s">
        <v>153</v>
      </c>
      <c r="B1" s="45"/>
      <c r="C1" s="45"/>
      <c r="D1" s="45"/>
      <c r="E1" s="45"/>
      <c r="F1" s="45"/>
      <c r="G1" s="45"/>
      <c r="H1" s="45"/>
      <c r="I1" s="46" t="s">
        <v>115</v>
      </c>
    </row>
    <row r="2" spans="1:9" s="1" customFormat="1" ht="19.5" customHeight="1" x14ac:dyDescent="0.25">
      <c r="A2" s="24" t="s">
        <v>152</v>
      </c>
      <c r="B2" s="4"/>
      <c r="C2" s="4"/>
      <c r="D2" s="4"/>
      <c r="E2" s="4"/>
      <c r="F2" s="4"/>
      <c r="G2" s="4"/>
      <c r="H2" s="4"/>
      <c r="I2" s="5"/>
    </row>
    <row r="3" spans="1:9" ht="19.5" customHeight="1" x14ac:dyDescent="0.25">
      <c r="A3" s="9"/>
      <c r="B3" s="2"/>
      <c r="C3" s="2"/>
      <c r="D3" s="2"/>
      <c r="E3" s="2"/>
      <c r="F3" s="2"/>
      <c r="G3" s="2"/>
      <c r="H3" s="2"/>
      <c r="I3" s="3"/>
    </row>
    <row r="4" spans="1:9" ht="19.5" customHeight="1" x14ac:dyDescent="0.25">
      <c r="A4" s="66" t="s">
        <v>65</v>
      </c>
      <c r="B4" s="66"/>
      <c r="C4" s="66"/>
      <c r="D4" s="66"/>
      <c r="E4" s="66"/>
      <c r="F4" s="66"/>
      <c r="G4" s="66"/>
      <c r="H4" s="66"/>
      <c r="I4" s="66"/>
    </row>
    <row r="5" spans="1:9" ht="19.5" customHeight="1" x14ac:dyDescent="0.25">
      <c r="A5" s="4" t="s">
        <v>68</v>
      </c>
      <c r="C5" s="4" t="s">
        <v>154</v>
      </c>
      <c r="D5" s="2"/>
      <c r="E5" s="2"/>
      <c r="G5" s="4" t="s">
        <v>102</v>
      </c>
      <c r="I5" s="10" t="s">
        <v>157</v>
      </c>
    </row>
    <row r="6" spans="1:9" ht="19.5" customHeight="1" x14ac:dyDescent="0.25">
      <c r="A6" s="4" t="s">
        <v>67</v>
      </c>
      <c r="C6" s="8" t="s">
        <v>155</v>
      </c>
      <c r="D6" s="2"/>
      <c r="E6" s="2"/>
      <c r="F6" s="2"/>
      <c r="G6" s="2" t="s">
        <v>103</v>
      </c>
      <c r="H6" s="2"/>
      <c r="I6" s="3" t="s">
        <v>69</v>
      </c>
    </row>
    <row r="7" spans="1:9" ht="19.5" customHeight="1" x14ac:dyDescent="0.25">
      <c r="A7" s="4" t="s">
        <v>66</v>
      </c>
      <c r="C7" s="4" t="s">
        <v>156</v>
      </c>
      <c r="D7" s="2"/>
      <c r="E7" s="2"/>
      <c r="F7" s="2"/>
      <c r="G7" s="2"/>
      <c r="H7" s="2"/>
      <c r="I7" s="3"/>
    </row>
    <row r="8" spans="1:9" ht="19.5" customHeight="1" x14ac:dyDescent="0.25">
      <c r="D8" s="2"/>
      <c r="E8" s="2"/>
      <c r="F8" s="2"/>
      <c r="G8" s="2"/>
      <c r="H8" s="2"/>
      <c r="I8" s="3"/>
    </row>
    <row r="9" spans="1:9" ht="19.5" customHeight="1" x14ac:dyDescent="0.25">
      <c r="A9" s="67" t="s">
        <v>70</v>
      </c>
      <c r="B9" s="67"/>
      <c r="C9" s="67"/>
      <c r="D9" s="67"/>
      <c r="E9" s="67"/>
      <c r="F9" s="67"/>
      <c r="G9" s="67"/>
      <c r="H9" s="67"/>
      <c r="I9" s="67"/>
    </row>
    <row r="10" spans="1:9" ht="19.5" customHeight="1" x14ac:dyDescent="0.25">
      <c r="A10" s="65" t="s">
        <v>124</v>
      </c>
      <c r="B10" s="11"/>
      <c r="C10" s="11"/>
      <c r="D10" s="11"/>
      <c r="E10" s="11"/>
      <c r="F10" s="11"/>
      <c r="G10" s="11"/>
      <c r="H10" s="11"/>
      <c r="I10" s="28">
        <f>I43</f>
        <v>161800</v>
      </c>
    </row>
    <row r="11" spans="1:9" ht="19.5" customHeight="1" x14ac:dyDescent="0.25">
      <c r="A11" s="65" t="s">
        <v>125</v>
      </c>
      <c r="B11" s="11"/>
      <c r="C11" s="11"/>
      <c r="D11" s="11"/>
      <c r="E11" s="11"/>
      <c r="F11" s="11"/>
      <c r="G11" s="11"/>
      <c r="H11" s="11"/>
      <c r="I11" s="28">
        <f>I51</f>
        <v>100440</v>
      </c>
    </row>
    <row r="12" spans="1:9" ht="19.5" customHeight="1" x14ac:dyDescent="0.25">
      <c r="A12" s="4" t="s">
        <v>104</v>
      </c>
      <c r="D12" s="2"/>
      <c r="E12" s="2"/>
      <c r="F12" s="2"/>
      <c r="G12" s="2"/>
      <c r="H12" s="2"/>
      <c r="I12" s="29">
        <f>I58</f>
        <v>366949</v>
      </c>
    </row>
    <row r="13" spans="1:9" ht="19.5" customHeight="1" x14ac:dyDescent="0.25">
      <c r="A13" s="4" t="s">
        <v>106</v>
      </c>
      <c r="D13" s="2"/>
      <c r="E13" s="2"/>
      <c r="F13" s="2"/>
      <c r="G13" s="2"/>
      <c r="H13" s="2"/>
      <c r="I13" s="29">
        <f>I64</f>
        <v>120</v>
      </c>
    </row>
    <row r="14" spans="1:9" ht="19.5" customHeight="1" x14ac:dyDescent="0.25">
      <c r="A14" s="2" t="s">
        <v>105</v>
      </c>
      <c r="B14" s="2"/>
      <c r="C14" s="2"/>
      <c r="D14" s="2"/>
      <c r="E14" s="2"/>
      <c r="F14" s="2"/>
      <c r="G14" s="2"/>
      <c r="H14" s="2"/>
      <c r="I14" s="37">
        <f>I71</f>
        <v>8320</v>
      </c>
    </row>
    <row r="15" spans="1:9" s="1" customFormat="1" ht="19.5" customHeight="1" x14ac:dyDescent="0.25">
      <c r="A15" s="12" t="s">
        <v>71</v>
      </c>
      <c r="B15" s="12"/>
      <c r="C15" s="12"/>
      <c r="D15" s="12"/>
      <c r="E15" s="12"/>
      <c r="F15" s="12"/>
      <c r="G15" s="12"/>
      <c r="H15" s="12"/>
      <c r="I15" s="30">
        <f>SUM(I10:I14)</f>
        <v>637629</v>
      </c>
    </row>
    <row r="16" spans="1:9" ht="19.5" customHeight="1" x14ac:dyDescent="0.25">
      <c r="A16" s="2" t="s">
        <v>93</v>
      </c>
      <c r="B16" s="2"/>
      <c r="C16" s="2"/>
      <c r="D16" s="2"/>
      <c r="E16" s="2"/>
      <c r="F16" s="2"/>
      <c r="G16" s="2"/>
      <c r="H16" s="2"/>
      <c r="I16" s="37">
        <f>H78</f>
        <v>78060</v>
      </c>
    </row>
    <row r="17" spans="1:9" s="1" customFormat="1" ht="19.5" customHeight="1" x14ac:dyDescent="0.25">
      <c r="A17" s="12" t="s">
        <v>2</v>
      </c>
      <c r="B17" s="12"/>
      <c r="C17" s="12"/>
      <c r="D17" s="12"/>
      <c r="E17" s="12"/>
      <c r="F17" s="12"/>
      <c r="G17" s="12"/>
      <c r="H17" s="12"/>
      <c r="I17" s="38">
        <f>I15-I16</f>
        <v>559569</v>
      </c>
    </row>
    <row r="18" spans="1:9" s="1" customFormat="1" ht="19.5" customHeight="1" thickBot="1" x14ac:dyDescent="0.3">
      <c r="A18" s="12" t="s">
        <v>91</v>
      </c>
      <c r="B18" s="12"/>
      <c r="C18" s="12"/>
      <c r="D18" s="12"/>
      <c r="E18" s="12"/>
      <c r="F18" s="12"/>
      <c r="G18" s="12"/>
      <c r="H18" s="12"/>
      <c r="I18" s="39">
        <f>ROUND(I17,-1)</f>
        <v>559570</v>
      </c>
    </row>
    <row r="19" spans="1:9" ht="19.5" customHeight="1" thickTop="1" x14ac:dyDescent="0.25">
      <c r="A19" s="2" t="s">
        <v>108</v>
      </c>
      <c r="B19" s="2"/>
      <c r="C19" s="2"/>
      <c r="D19" s="2"/>
      <c r="E19" s="53">
        <f>I18-I13</f>
        <v>559450</v>
      </c>
      <c r="F19" s="15"/>
      <c r="G19" s="2" t="s">
        <v>0</v>
      </c>
      <c r="H19" s="53"/>
      <c r="I19" s="54">
        <f>IF(E19&gt;1000000,112500+(E19-1000000)*30%,IF(E19&gt;500000,12500+(E19-500000)*20%,(E19-250000)*5%))</f>
        <v>24390</v>
      </c>
    </row>
    <row r="20" spans="1:9" ht="19.5" customHeight="1" x14ac:dyDescent="0.25">
      <c r="A20" s="2" t="s">
        <v>107</v>
      </c>
      <c r="B20" s="2"/>
      <c r="C20" s="2"/>
      <c r="D20" s="2"/>
      <c r="E20" s="53">
        <f>I13</f>
        <v>120</v>
      </c>
      <c r="F20" s="2"/>
      <c r="G20" s="2" t="s">
        <v>0</v>
      </c>
      <c r="H20" s="53"/>
      <c r="I20" s="37">
        <f>E20*15%</f>
        <v>18</v>
      </c>
    </row>
    <row r="21" spans="1:9" s="1" customFormat="1" ht="19.5" customHeight="1" x14ac:dyDescent="0.25">
      <c r="A21" s="12" t="s">
        <v>109</v>
      </c>
      <c r="B21" s="12"/>
      <c r="C21" s="12"/>
      <c r="D21" s="12"/>
      <c r="E21" s="12"/>
      <c r="F21" s="12"/>
      <c r="G21" s="12"/>
      <c r="H21" s="12"/>
      <c r="I21" s="30">
        <f>I19+I20</f>
        <v>24408</v>
      </c>
    </row>
    <row r="22" spans="1:9" ht="19.5" customHeight="1" x14ac:dyDescent="0.25">
      <c r="A22" s="2" t="s">
        <v>94</v>
      </c>
      <c r="B22" s="2"/>
      <c r="C22" s="2"/>
      <c r="D22" s="2"/>
      <c r="E22" s="2"/>
      <c r="F22" s="2"/>
      <c r="G22" s="2"/>
      <c r="H22" s="2"/>
      <c r="I22" s="37">
        <f>IF(I21&lt;=12500,I21,0)</f>
        <v>0</v>
      </c>
    </row>
    <row r="23" spans="1:9" s="1" customFormat="1" ht="19.5" customHeight="1" x14ac:dyDescent="0.25">
      <c r="A23" s="12" t="s">
        <v>92</v>
      </c>
      <c r="B23" s="12"/>
      <c r="C23" s="12"/>
      <c r="D23" s="12"/>
      <c r="E23" s="12"/>
      <c r="F23" s="12"/>
      <c r="G23" s="12"/>
      <c r="H23" s="12"/>
      <c r="I23" s="30">
        <f>I21-I22</f>
        <v>24408</v>
      </c>
    </row>
    <row r="24" spans="1:9" ht="19.5" customHeight="1" x14ac:dyDescent="0.25">
      <c r="A24" s="2" t="s">
        <v>95</v>
      </c>
      <c r="B24" s="2"/>
      <c r="C24" s="2"/>
      <c r="D24" s="2"/>
      <c r="E24" s="2"/>
      <c r="F24" s="2"/>
      <c r="G24" s="2"/>
      <c r="H24" s="2"/>
      <c r="I24" s="37">
        <f>ROUND(I23*4%,-0.1)</f>
        <v>976</v>
      </c>
    </row>
    <row r="25" spans="1:9" ht="19.5" customHeight="1" x14ac:dyDescent="0.25">
      <c r="A25" s="12" t="s">
        <v>1</v>
      </c>
      <c r="B25" s="2"/>
      <c r="C25" s="2"/>
      <c r="D25" s="2"/>
      <c r="E25" s="2"/>
      <c r="F25" s="2"/>
      <c r="G25" s="2"/>
      <c r="H25" s="2"/>
      <c r="I25" s="30">
        <f>I23-I24</f>
        <v>23432</v>
      </c>
    </row>
    <row r="26" spans="1:9" ht="19.5" customHeight="1" x14ac:dyDescent="0.25">
      <c r="A26" s="2" t="s">
        <v>127</v>
      </c>
      <c r="B26" s="2"/>
      <c r="C26" s="2"/>
      <c r="D26" s="2"/>
      <c r="E26" s="2"/>
      <c r="F26" s="2"/>
      <c r="G26" s="2"/>
      <c r="H26" s="2"/>
      <c r="I26" s="29">
        <v>0</v>
      </c>
    </row>
    <row r="27" spans="1:9" ht="19.5" customHeight="1" x14ac:dyDescent="0.25">
      <c r="A27" s="2" t="s">
        <v>126</v>
      </c>
      <c r="B27" s="2"/>
      <c r="C27" s="2"/>
      <c r="D27" s="2"/>
      <c r="E27" s="2"/>
      <c r="F27" s="2"/>
      <c r="G27" s="2"/>
      <c r="H27" s="2"/>
      <c r="I27" s="37">
        <v>0</v>
      </c>
    </row>
    <row r="28" spans="1:9" s="1" customFormat="1" ht="19.5" customHeight="1" x14ac:dyDescent="0.25">
      <c r="A28" s="12" t="s">
        <v>128</v>
      </c>
      <c r="B28" s="12"/>
      <c r="C28" s="12"/>
      <c r="D28" s="12"/>
      <c r="E28" s="12"/>
      <c r="F28" s="12"/>
      <c r="G28" s="12"/>
      <c r="H28" s="12"/>
      <c r="I28" s="30">
        <f>SUM(I25:I27)</f>
        <v>23432</v>
      </c>
    </row>
    <row r="29" spans="1:9" ht="19.5" customHeight="1" x14ac:dyDescent="0.25">
      <c r="A29" s="12" t="s">
        <v>96</v>
      </c>
      <c r="B29" s="2"/>
      <c r="C29" s="2"/>
      <c r="D29" s="2"/>
      <c r="E29" s="2"/>
      <c r="F29" s="2"/>
      <c r="G29" s="2"/>
      <c r="H29" s="2"/>
      <c r="I29" s="29"/>
    </row>
    <row r="30" spans="1:9" ht="19.5" customHeight="1" x14ac:dyDescent="0.25">
      <c r="A30" s="2" t="s">
        <v>97</v>
      </c>
      <c r="B30" s="2"/>
      <c r="C30" s="2"/>
      <c r="D30" s="2"/>
      <c r="E30" s="2"/>
      <c r="F30" s="2"/>
      <c r="G30" s="2"/>
      <c r="H30" s="2"/>
      <c r="I30" s="29">
        <v>23430</v>
      </c>
    </row>
    <row r="31" spans="1:9" ht="19.5" customHeight="1" x14ac:dyDescent="0.25">
      <c r="A31" s="2" t="s">
        <v>98</v>
      </c>
      <c r="B31" s="2"/>
      <c r="C31" s="2"/>
      <c r="D31" s="2"/>
      <c r="E31" s="2"/>
      <c r="F31" s="2"/>
      <c r="G31" s="2"/>
      <c r="H31" s="2"/>
      <c r="I31" s="37">
        <v>0</v>
      </c>
    </row>
    <row r="32" spans="1:9" s="1" customFormat="1" ht="19.5" customHeight="1" x14ac:dyDescent="0.25">
      <c r="A32" s="12" t="s">
        <v>99</v>
      </c>
      <c r="B32" s="12"/>
      <c r="C32" s="12"/>
      <c r="D32" s="12"/>
      <c r="E32" s="12"/>
      <c r="F32" s="12"/>
      <c r="G32" s="12"/>
      <c r="H32" s="12"/>
      <c r="I32" s="38">
        <f>ROUND(I25-I30-I31,-1)</f>
        <v>0</v>
      </c>
    </row>
    <row r="33" spans="1:9" s="1" customFormat="1" ht="19.5" customHeight="1" thickBot="1" x14ac:dyDescent="0.3">
      <c r="A33" s="12" t="s">
        <v>100</v>
      </c>
      <c r="B33" s="12"/>
      <c r="C33" s="12"/>
      <c r="D33" s="12"/>
      <c r="E33" s="12"/>
      <c r="F33" s="12"/>
      <c r="G33" s="12"/>
      <c r="H33" s="12"/>
      <c r="I33" s="39">
        <f>I32</f>
        <v>0</v>
      </c>
    </row>
    <row r="34" spans="1:9" s="1" customFormat="1" ht="19.5" customHeight="1" thickTop="1" x14ac:dyDescent="0.25">
      <c r="A34" s="12"/>
      <c r="B34" s="12"/>
      <c r="C34" s="12"/>
      <c r="D34" s="12"/>
      <c r="E34" s="12"/>
      <c r="F34" s="12"/>
      <c r="G34" s="12"/>
      <c r="H34" s="12"/>
      <c r="I34" s="13"/>
    </row>
    <row r="35" spans="1:9" s="1" customFormat="1" ht="19.5" customHeight="1" x14ac:dyDescent="0.25">
      <c r="A35" s="66" t="s">
        <v>84</v>
      </c>
      <c r="B35" s="66"/>
      <c r="C35" s="66"/>
      <c r="D35" s="66"/>
      <c r="E35" s="66"/>
      <c r="F35" s="66"/>
      <c r="G35" s="66"/>
      <c r="H35" s="66"/>
      <c r="I35" s="66"/>
    </row>
    <row r="36" spans="1:9" s="1" customFormat="1" ht="19.5" customHeight="1" x14ac:dyDescent="0.25">
      <c r="A36" s="83" t="s">
        <v>130</v>
      </c>
      <c r="B36" s="83"/>
      <c r="C36" s="83"/>
      <c r="D36" s="83"/>
      <c r="E36" s="83"/>
      <c r="F36" s="83"/>
      <c r="G36" s="83"/>
      <c r="H36" s="83"/>
      <c r="I36" s="83"/>
    </row>
    <row r="37" spans="1:9" s="1" customFormat="1" ht="19.5" customHeight="1" thickBot="1" x14ac:dyDescent="0.3">
      <c r="A37" s="72" t="s">
        <v>3</v>
      </c>
      <c r="B37" s="72"/>
      <c r="C37" s="72"/>
      <c r="D37" s="71"/>
      <c r="E37" s="71"/>
      <c r="F37" s="71"/>
      <c r="G37" s="71"/>
      <c r="H37" s="71"/>
      <c r="I37" s="27" t="s">
        <v>79</v>
      </c>
    </row>
    <row r="38" spans="1:9" s="1" customFormat="1" ht="19.5" customHeight="1" thickTop="1" x14ac:dyDescent="0.25">
      <c r="A38" s="14" t="s">
        <v>131</v>
      </c>
      <c r="B38" s="15"/>
      <c r="C38" s="15"/>
      <c r="D38" s="15"/>
      <c r="E38" s="15"/>
      <c r="F38" s="15"/>
      <c r="G38" s="15"/>
      <c r="H38" s="15"/>
      <c r="I38" s="31">
        <f>21000*12</f>
        <v>252000</v>
      </c>
    </row>
    <row r="39" spans="1:9" s="1" customFormat="1" ht="19.5" customHeight="1" x14ac:dyDescent="0.25">
      <c r="A39" s="48" t="s">
        <v>132</v>
      </c>
      <c r="B39" s="15"/>
      <c r="C39" s="15"/>
      <c r="D39" s="15"/>
      <c r="E39" s="15"/>
      <c r="F39" s="15"/>
      <c r="G39" s="15"/>
      <c r="H39" s="15"/>
      <c r="I39" s="31"/>
    </row>
    <row r="40" spans="1:9" ht="19.5" customHeight="1" x14ac:dyDescent="0.25">
      <c r="A40" s="14" t="s">
        <v>133</v>
      </c>
      <c r="B40" s="15"/>
      <c r="C40" s="15"/>
      <c r="D40" s="15"/>
      <c r="E40" s="15"/>
      <c r="F40" s="15"/>
      <c r="G40" s="15"/>
      <c r="H40" s="15"/>
      <c r="I40" s="31">
        <f>I38*15%</f>
        <v>37800</v>
      </c>
    </row>
    <row r="41" spans="1:9" ht="19.5" customHeight="1" x14ac:dyDescent="0.25">
      <c r="A41" s="14" t="s">
        <v>134</v>
      </c>
      <c r="B41" s="15"/>
      <c r="C41" s="15"/>
      <c r="D41" s="15"/>
      <c r="E41" s="15"/>
      <c r="F41" s="15"/>
      <c r="G41" s="15"/>
      <c r="H41" s="15"/>
      <c r="I41" s="31">
        <v>50000</v>
      </c>
    </row>
    <row r="42" spans="1:9" ht="19.5" customHeight="1" x14ac:dyDescent="0.25">
      <c r="A42" s="14" t="s">
        <v>135</v>
      </c>
      <c r="B42" s="15"/>
      <c r="C42" s="15"/>
      <c r="D42" s="15"/>
      <c r="E42" s="15"/>
      <c r="F42" s="15"/>
      <c r="G42" s="15"/>
      <c r="H42" s="15"/>
      <c r="I42" s="31">
        <v>2400</v>
      </c>
    </row>
    <row r="43" spans="1:9" s="1" customFormat="1" ht="19.5" customHeight="1" thickBot="1" x14ac:dyDescent="0.3">
      <c r="A43" s="40" t="s">
        <v>136</v>
      </c>
      <c r="B43" s="41"/>
      <c r="C43" s="41"/>
      <c r="D43" s="41"/>
      <c r="E43" s="41"/>
      <c r="F43" s="41"/>
      <c r="G43" s="41"/>
      <c r="H43" s="41"/>
      <c r="I43" s="42">
        <f>I38-I40-I41-I42</f>
        <v>161800</v>
      </c>
    </row>
    <row r="44" spans="1:9" s="1" customFormat="1" ht="19.5" customHeight="1" thickTop="1" x14ac:dyDescent="0.25">
      <c r="A44" s="48"/>
      <c r="B44" s="47"/>
      <c r="C44" s="47"/>
      <c r="D44" s="47"/>
      <c r="E44" s="47"/>
      <c r="F44" s="47"/>
      <c r="G44" s="47"/>
      <c r="H44" s="47"/>
      <c r="I44" s="49"/>
    </row>
    <row r="45" spans="1:9" s="1" customFormat="1" ht="19.5" customHeight="1" x14ac:dyDescent="0.25">
      <c r="A45" s="83" t="s">
        <v>137</v>
      </c>
      <c r="B45" s="83"/>
      <c r="C45" s="83"/>
      <c r="D45" s="83"/>
      <c r="E45" s="83"/>
      <c r="F45" s="83"/>
      <c r="G45" s="83"/>
      <c r="H45" s="83"/>
      <c r="I45" s="83"/>
    </row>
    <row r="46" spans="1:9" s="1" customFormat="1" ht="19.5" customHeight="1" thickBot="1" x14ac:dyDescent="0.3">
      <c r="A46" s="72" t="s">
        <v>3</v>
      </c>
      <c r="B46" s="72"/>
      <c r="C46" s="72"/>
      <c r="D46" s="71"/>
      <c r="E46" s="71"/>
      <c r="F46" s="71"/>
      <c r="G46" s="71"/>
      <c r="H46" s="71"/>
      <c r="I46" s="27" t="s">
        <v>79</v>
      </c>
    </row>
    <row r="47" spans="1:9" s="1" customFormat="1" ht="19.5" customHeight="1" thickTop="1" x14ac:dyDescent="0.25">
      <c r="A47" s="14" t="s">
        <v>138</v>
      </c>
      <c r="B47" s="15"/>
      <c r="C47" s="15"/>
      <c r="D47" s="15"/>
      <c r="E47" s="15"/>
      <c r="F47" s="15"/>
      <c r="G47" s="15"/>
      <c r="H47" s="15"/>
      <c r="I47" s="31">
        <f>12000*12</f>
        <v>144000</v>
      </c>
    </row>
    <row r="48" spans="1:9" s="1" customFormat="1" ht="19.5" customHeight="1" x14ac:dyDescent="0.25">
      <c r="A48" s="14" t="s">
        <v>141</v>
      </c>
      <c r="B48" s="15"/>
      <c r="C48" s="15"/>
      <c r="D48" s="15"/>
      <c r="E48" s="15"/>
      <c r="F48" s="15"/>
      <c r="G48" s="15"/>
      <c r="H48" s="15"/>
      <c r="I48" s="31">
        <v>360</v>
      </c>
    </row>
    <row r="49" spans="1:9" s="1" customFormat="1" ht="19.5" customHeight="1" x14ac:dyDescent="0.25">
      <c r="A49" s="14" t="s">
        <v>139</v>
      </c>
      <c r="B49" s="15"/>
      <c r="C49" s="15"/>
      <c r="D49" s="15"/>
      <c r="E49" s="15"/>
      <c r="F49" s="15"/>
      <c r="G49" s="15"/>
      <c r="H49" s="15"/>
      <c r="I49" s="31">
        <f>I47*0.3</f>
        <v>43200</v>
      </c>
    </row>
    <row r="50" spans="1:9" s="1" customFormat="1" ht="19.5" customHeight="1" x14ac:dyDescent="0.25">
      <c r="A50" s="14" t="s">
        <v>140</v>
      </c>
      <c r="B50" s="15"/>
      <c r="C50" s="15"/>
      <c r="D50" s="15"/>
      <c r="E50" s="15"/>
      <c r="F50" s="15"/>
      <c r="G50" s="15"/>
      <c r="H50" s="15"/>
      <c r="I50" s="31">
        <v>0</v>
      </c>
    </row>
    <row r="51" spans="1:9" s="1" customFormat="1" ht="19.5" customHeight="1" thickBot="1" x14ac:dyDescent="0.3">
      <c r="A51" s="40" t="s">
        <v>142</v>
      </c>
      <c r="B51" s="41"/>
      <c r="C51" s="41"/>
      <c r="D51" s="41"/>
      <c r="E51" s="41"/>
      <c r="F51" s="41"/>
      <c r="G51" s="41"/>
      <c r="H51" s="41"/>
      <c r="I51" s="42">
        <f>I47-I48-I49-I50</f>
        <v>100440</v>
      </c>
    </row>
    <row r="52" spans="1:9" s="1" customFormat="1" ht="19.5" customHeight="1" thickTop="1" x14ac:dyDescent="0.25">
      <c r="A52" s="48"/>
      <c r="B52" s="47"/>
      <c r="C52" s="47"/>
      <c r="D52" s="47"/>
      <c r="E52" s="47"/>
      <c r="F52" s="47"/>
      <c r="G52" s="47"/>
      <c r="H52" s="47"/>
      <c r="I52" s="49"/>
    </row>
    <row r="53" spans="1:9" s="1" customFormat="1" ht="19.5" customHeight="1" x14ac:dyDescent="0.25">
      <c r="A53" s="68" t="s">
        <v>83</v>
      </c>
      <c r="B53" s="68"/>
      <c r="C53" s="68"/>
      <c r="D53" s="68"/>
      <c r="E53" s="68"/>
      <c r="F53" s="68"/>
      <c r="G53" s="68"/>
      <c r="H53" s="68"/>
      <c r="I53" s="68"/>
    </row>
    <row r="54" spans="1:9" s="1" customFormat="1" ht="19.5" customHeight="1" x14ac:dyDescent="0.25">
      <c r="A54" s="74" t="s">
        <v>72</v>
      </c>
      <c r="B54" s="74"/>
      <c r="C54" s="74"/>
      <c r="D54" s="68" t="s">
        <v>110</v>
      </c>
      <c r="E54" s="68"/>
      <c r="F54" s="68" t="s">
        <v>73</v>
      </c>
      <c r="G54" s="68"/>
      <c r="H54" s="68" t="s">
        <v>74</v>
      </c>
      <c r="I54" s="68"/>
    </row>
    <row r="55" spans="1:9" s="1" customFormat="1" ht="19.5" customHeight="1" x14ac:dyDescent="0.25">
      <c r="A55" s="75" t="s">
        <v>75</v>
      </c>
      <c r="B55" s="75"/>
      <c r="C55" s="75"/>
      <c r="D55" s="73" t="s">
        <v>81</v>
      </c>
      <c r="E55" s="73"/>
      <c r="F55" s="73" t="s">
        <v>76</v>
      </c>
      <c r="G55" s="73"/>
      <c r="H55" s="70" t="s">
        <v>150</v>
      </c>
      <c r="I55" s="70"/>
    </row>
    <row r="56" spans="1:9" s="1" customFormat="1" ht="19.5" customHeight="1" thickBot="1" x14ac:dyDescent="0.3">
      <c r="A56" s="72" t="s">
        <v>3</v>
      </c>
      <c r="B56" s="72"/>
      <c r="C56" s="72"/>
      <c r="D56" s="71" t="s">
        <v>77</v>
      </c>
      <c r="E56" s="71"/>
      <c r="F56" s="71" t="s">
        <v>78</v>
      </c>
      <c r="G56" s="71"/>
      <c r="H56" s="71"/>
      <c r="I56" s="27" t="s">
        <v>79</v>
      </c>
    </row>
    <row r="57" spans="1:9" s="1" customFormat="1" ht="19.5" customHeight="1" thickTop="1" x14ac:dyDescent="0.25">
      <c r="A57" s="78" t="s">
        <v>80</v>
      </c>
      <c r="B57" s="78"/>
      <c r="C57" s="78"/>
      <c r="D57" s="79">
        <v>0</v>
      </c>
      <c r="E57" s="79"/>
      <c r="F57" s="69">
        <f>'P&amp;L'!D8</f>
        <v>3100000</v>
      </c>
      <c r="G57" s="69"/>
      <c r="H57" s="52"/>
      <c r="I57" s="28">
        <f>SUM(C57:H57)</f>
        <v>3100000</v>
      </c>
    </row>
    <row r="58" spans="1:9" s="1" customFormat="1" ht="19.5" customHeight="1" thickBot="1" x14ac:dyDescent="0.3">
      <c r="A58" s="77" t="s">
        <v>111</v>
      </c>
      <c r="B58" s="77"/>
      <c r="C58" s="77"/>
      <c r="D58" s="76">
        <v>0</v>
      </c>
      <c r="E58" s="76"/>
      <c r="F58" s="76">
        <f>'P&amp;L'!B23</f>
        <v>366949</v>
      </c>
      <c r="G58" s="76"/>
      <c r="H58" s="51"/>
      <c r="I58" s="50">
        <f>SUM(C58:H58)</f>
        <v>366949</v>
      </c>
    </row>
    <row r="59" spans="1:9" s="1" customFormat="1" ht="19.5" customHeight="1" thickTop="1" x14ac:dyDescent="0.25">
      <c r="A59" s="11"/>
      <c r="B59" s="11"/>
      <c r="C59" s="11"/>
      <c r="D59" s="11"/>
      <c r="E59" s="11"/>
      <c r="F59" s="11"/>
      <c r="G59" s="11"/>
      <c r="H59" s="11"/>
      <c r="I59" s="11"/>
    </row>
    <row r="60" spans="1:9" s="1" customFormat="1" ht="19.5" customHeight="1" x14ac:dyDescent="0.25">
      <c r="A60" s="68" t="s">
        <v>143</v>
      </c>
      <c r="B60" s="68"/>
      <c r="C60" s="68"/>
      <c r="D60" s="68"/>
      <c r="E60" s="68"/>
      <c r="F60" s="68"/>
      <c r="G60" s="68"/>
      <c r="H60" s="68"/>
      <c r="I60" s="68"/>
    </row>
    <row r="61" spans="1:9" s="1" customFormat="1" ht="19.5" customHeight="1" thickBot="1" x14ac:dyDescent="0.3">
      <c r="A61" s="72" t="s">
        <v>3</v>
      </c>
      <c r="B61" s="72"/>
      <c r="C61" s="72"/>
      <c r="D61" s="71" t="s">
        <v>144</v>
      </c>
      <c r="E61" s="71"/>
      <c r="F61" s="71" t="s">
        <v>145</v>
      </c>
      <c r="G61" s="71"/>
      <c r="H61" s="71"/>
      <c r="I61" s="27" t="s">
        <v>79</v>
      </c>
    </row>
    <row r="62" spans="1:9" s="1" customFormat="1" ht="19.5" customHeight="1" thickTop="1" x14ac:dyDescent="0.25">
      <c r="A62" s="78" t="s">
        <v>146</v>
      </c>
      <c r="B62" s="78"/>
      <c r="C62" s="78"/>
      <c r="D62" s="79">
        <v>1000</v>
      </c>
      <c r="E62" s="79"/>
      <c r="F62" s="69">
        <v>0</v>
      </c>
      <c r="G62" s="69"/>
      <c r="H62" s="52"/>
      <c r="I62" s="28">
        <f>SUM(D62:H62)</f>
        <v>1000</v>
      </c>
    </row>
    <row r="63" spans="1:9" s="1" customFormat="1" ht="19.5" customHeight="1" x14ac:dyDescent="0.25">
      <c r="A63" s="98" t="s">
        <v>147</v>
      </c>
      <c r="B63" s="98"/>
      <c r="C63" s="98"/>
      <c r="D63" s="99">
        <v>880</v>
      </c>
      <c r="E63" s="99"/>
      <c r="F63" s="99">
        <v>0</v>
      </c>
      <c r="G63" s="99"/>
      <c r="H63" s="100"/>
      <c r="I63" s="101">
        <f>SUM(D63:H63)</f>
        <v>880</v>
      </c>
    </row>
    <row r="64" spans="1:9" s="1" customFormat="1" ht="19.5" customHeight="1" thickBot="1" x14ac:dyDescent="0.3">
      <c r="A64" s="102" t="s">
        <v>148</v>
      </c>
      <c r="B64" s="102"/>
      <c r="C64" s="102"/>
      <c r="D64" s="103">
        <f>D62-D63</f>
        <v>120</v>
      </c>
      <c r="E64" s="103"/>
      <c r="F64" s="103">
        <f>F62-F63</f>
        <v>0</v>
      </c>
      <c r="G64" s="103"/>
      <c r="H64" s="104"/>
      <c r="I64" s="105">
        <f>SUM(C64:H64)</f>
        <v>120</v>
      </c>
    </row>
    <row r="65" spans="1:9" s="1" customFormat="1" ht="19.5" customHeight="1" thickTop="1" x14ac:dyDescent="0.25">
      <c r="A65" s="95"/>
      <c r="B65" s="95"/>
      <c r="C65" s="95"/>
      <c r="D65" s="96"/>
      <c r="E65" s="96"/>
      <c r="F65" s="96"/>
      <c r="G65" s="96"/>
      <c r="H65" s="97"/>
      <c r="I65" s="96"/>
    </row>
    <row r="66" spans="1:9" s="1" customFormat="1" ht="19.5" customHeight="1" x14ac:dyDescent="0.25">
      <c r="A66" s="83" t="s">
        <v>82</v>
      </c>
      <c r="B66" s="83"/>
      <c r="C66" s="83"/>
      <c r="D66" s="83"/>
      <c r="E66" s="83"/>
      <c r="F66" s="83"/>
      <c r="G66" s="83"/>
      <c r="H66" s="83"/>
      <c r="I66" s="83"/>
    </row>
    <row r="67" spans="1:9" s="1" customFormat="1" ht="19.5" customHeight="1" thickBot="1" x14ac:dyDescent="0.3">
      <c r="A67" s="72" t="s">
        <v>3</v>
      </c>
      <c r="B67" s="72"/>
      <c r="C67" s="72"/>
      <c r="D67" s="71"/>
      <c r="E67" s="71"/>
      <c r="F67" s="71"/>
      <c r="G67" s="71"/>
      <c r="H67" s="71"/>
      <c r="I67" s="27" t="s">
        <v>79</v>
      </c>
    </row>
    <row r="68" spans="1:9" s="1" customFormat="1" ht="19.5" customHeight="1" thickTop="1" x14ac:dyDescent="0.25">
      <c r="A68" s="14" t="s">
        <v>85</v>
      </c>
      <c r="B68" s="15"/>
      <c r="C68" s="15"/>
      <c r="D68" s="15"/>
      <c r="E68" s="15"/>
      <c r="F68" s="15"/>
      <c r="G68" s="15"/>
      <c r="H68" s="15"/>
      <c r="I68" s="31">
        <v>260</v>
      </c>
    </row>
    <row r="69" spans="1:9" s="1" customFormat="1" ht="19.5" customHeight="1" x14ac:dyDescent="0.25">
      <c r="A69" s="14" t="s">
        <v>129</v>
      </c>
      <c r="B69" s="15"/>
      <c r="C69" s="15"/>
      <c r="D69" s="15"/>
      <c r="E69" s="15"/>
      <c r="F69" s="15"/>
      <c r="G69" s="15"/>
      <c r="H69" s="15"/>
      <c r="I69" s="31">
        <v>8060</v>
      </c>
    </row>
    <row r="70" spans="1:9" s="1" customFormat="1" ht="19.5" customHeight="1" x14ac:dyDescent="0.25">
      <c r="A70" s="14" t="s">
        <v>112</v>
      </c>
      <c r="B70" s="15"/>
      <c r="C70" s="15"/>
      <c r="D70" s="15"/>
      <c r="E70" s="15"/>
      <c r="F70" s="15"/>
      <c r="G70" s="15"/>
      <c r="H70" s="15"/>
      <c r="I70" s="31">
        <v>0</v>
      </c>
    </row>
    <row r="71" spans="1:9" s="1" customFormat="1" ht="19.5" customHeight="1" thickBot="1" x14ac:dyDescent="0.3">
      <c r="A71" s="40" t="s">
        <v>32</v>
      </c>
      <c r="B71" s="41"/>
      <c r="C71" s="41"/>
      <c r="D71" s="41"/>
      <c r="E71" s="41"/>
      <c r="F71" s="41"/>
      <c r="G71" s="41"/>
      <c r="H71" s="41"/>
      <c r="I71" s="42">
        <f>SUM(I68:I70)</f>
        <v>8320</v>
      </c>
    </row>
    <row r="72" spans="1:9" s="1" customFormat="1" ht="19.5" customHeight="1" thickTop="1" x14ac:dyDescent="0.25">
      <c r="A72" s="14"/>
      <c r="B72" s="15"/>
      <c r="C72" s="15"/>
      <c r="D72" s="15"/>
      <c r="E72" s="15"/>
      <c r="F72" s="15"/>
      <c r="G72" s="15"/>
      <c r="H72" s="15"/>
      <c r="I72" s="31"/>
    </row>
    <row r="73" spans="1:9" s="1" customFormat="1" ht="19.5" customHeight="1" x14ac:dyDescent="0.25">
      <c r="A73" s="83" t="s">
        <v>86</v>
      </c>
      <c r="B73" s="83"/>
      <c r="C73" s="83"/>
      <c r="D73" s="83"/>
      <c r="E73" s="83"/>
      <c r="F73" s="83"/>
      <c r="G73" s="83"/>
      <c r="H73" s="83"/>
      <c r="I73" s="83"/>
    </row>
    <row r="74" spans="1:9" s="1" customFormat="1" ht="19.5" customHeight="1" thickBot="1" x14ac:dyDescent="0.3">
      <c r="A74" s="80" t="s">
        <v>87</v>
      </c>
      <c r="B74" s="80"/>
      <c r="C74" s="80"/>
      <c r="D74" s="43"/>
      <c r="E74" s="81" t="s">
        <v>4</v>
      </c>
      <c r="F74" s="81"/>
      <c r="G74" s="81"/>
      <c r="H74" s="81" t="s">
        <v>88</v>
      </c>
      <c r="I74" s="81"/>
    </row>
    <row r="75" spans="1:9" s="1" customFormat="1" ht="19.5" customHeight="1" thickTop="1" x14ac:dyDescent="0.25">
      <c r="A75" s="75" t="s">
        <v>89</v>
      </c>
      <c r="B75" s="75"/>
      <c r="C75" s="75"/>
      <c r="D75" s="2"/>
      <c r="E75" s="82">
        <v>151000</v>
      </c>
      <c r="F75" s="82"/>
      <c r="G75" s="82"/>
      <c r="H75" s="82">
        <v>60000</v>
      </c>
      <c r="I75" s="82"/>
    </row>
    <row r="76" spans="1:9" s="1" customFormat="1" ht="19.5" customHeight="1" x14ac:dyDescent="0.25">
      <c r="A76" s="75" t="s">
        <v>149</v>
      </c>
      <c r="B76" s="75"/>
      <c r="C76" s="75"/>
      <c r="D76" s="2"/>
      <c r="E76" s="106">
        <v>17800</v>
      </c>
      <c r="F76" s="106"/>
      <c r="G76" s="106"/>
      <c r="H76" s="106">
        <f>E76</f>
        <v>17800</v>
      </c>
      <c r="I76" s="106"/>
    </row>
    <row r="77" spans="1:9" s="1" customFormat="1" ht="19.5" customHeight="1" x14ac:dyDescent="0.25">
      <c r="A77" s="75" t="s">
        <v>90</v>
      </c>
      <c r="B77" s="75"/>
      <c r="C77" s="75"/>
      <c r="D77" s="2"/>
      <c r="E77" s="82">
        <f>I68</f>
        <v>260</v>
      </c>
      <c r="F77" s="82"/>
      <c r="G77" s="82"/>
      <c r="H77" s="82">
        <f>IF(E77&gt;10000,10000,E77)</f>
        <v>260</v>
      </c>
      <c r="I77" s="82"/>
    </row>
    <row r="78" spans="1:9" s="1" customFormat="1" ht="19.5" customHeight="1" thickBot="1" x14ac:dyDescent="0.3">
      <c r="A78" s="80" t="s">
        <v>32</v>
      </c>
      <c r="B78" s="80"/>
      <c r="C78" s="80"/>
      <c r="D78" s="43"/>
      <c r="E78" s="84">
        <f>SUM(E75:G77)</f>
        <v>169060</v>
      </c>
      <c r="F78" s="84"/>
      <c r="G78" s="84"/>
      <c r="H78" s="84">
        <f>SUM(H75:I77)</f>
        <v>78060</v>
      </c>
      <c r="I78" s="84"/>
    </row>
    <row r="79" spans="1:9" s="1" customFormat="1" ht="19.5" customHeight="1" thickTop="1" x14ac:dyDescent="0.25">
      <c r="A79" s="4"/>
      <c r="B79" s="4"/>
      <c r="C79" s="4"/>
      <c r="D79" s="4"/>
      <c r="E79" s="4"/>
      <c r="F79" s="4"/>
      <c r="G79" s="4"/>
      <c r="H79" s="4"/>
      <c r="I79" s="5"/>
    </row>
    <row r="80" spans="1:9" s="1" customFormat="1" ht="19.5" customHeight="1" x14ac:dyDescent="0.25">
      <c r="A80" s="4"/>
      <c r="B80" s="4"/>
      <c r="C80" s="4"/>
      <c r="D80" s="4"/>
      <c r="E80" s="4"/>
      <c r="F80" s="4"/>
      <c r="G80" s="4"/>
      <c r="H80" s="4"/>
      <c r="I80" s="5"/>
    </row>
    <row r="81" spans="1:9" s="1" customFormat="1" ht="19.5" customHeight="1" x14ac:dyDescent="0.25">
      <c r="A81" s="4"/>
      <c r="B81" s="4"/>
      <c r="C81" s="4"/>
      <c r="D81" s="4"/>
      <c r="E81" s="4"/>
      <c r="F81" s="4"/>
      <c r="G81" s="4"/>
      <c r="H81" s="4"/>
      <c r="I81" s="5"/>
    </row>
    <row r="82" spans="1:9" s="1" customFormat="1" ht="19.5" customHeight="1" x14ac:dyDescent="0.25">
      <c r="A82" s="4"/>
      <c r="B82" s="4"/>
      <c r="C82" s="4"/>
      <c r="D82" s="4"/>
      <c r="E82" s="4"/>
      <c r="F82" s="4"/>
      <c r="G82" s="4"/>
      <c r="H82" s="4"/>
      <c r="I82" s="5"/>
    </row>
    <row r="84" spans="1:9" s="1" customFormat="1" ht="19.5" customHeight="1" x14ac:dyDescent="0.25">
      <c r="A84" s="4"/>
      <c r="B84" s="4"/>
      <c r="C84" s="4"/>
      <c r="D84" s="4"/>
      <c r="E84" s="4"/>
      <c r="F84" s="4"/>
      <c r="G84" s="4"/>
      <c r="H84" s="4"/>
      <c r="I84" s="5"/>
    </row>
    <row r="88" spans="1:9" s="1" customFormat="1" ht="19.5" customHeight="1" x14ac:dyDescent="0.25">
      <c r="A88" s="4"/>
      <c r="B88" s="4"/>
      <c r="C88" s="4"/>
      <c r="D88" s="4"/>
      <c r="E88" s="4"/>
      <c r="F88" s="4"/>
      <c r="G88" s="4"/>
      <c r="H88" s="4"/>
      <c r="I88" s="5"/>
    </row>
    <row r="89" spans="1:9" s="1" customFormat="1" ht="19.5" customHeight="1" x14ac:dyDescent="0.25">
      <c r="A89" s="4"/>
      <c r="B89" s="4"/>
      <c r="C89" s="4"/>
      <c r="D89" s="4"/>
      <c r="E89" s="4"/>
      <c r="F89" s="4"/>
      <c r="G89" s="4"/>
      <c r="H89" s="4"/>
      <c r="I89" s="5"/>
    </row>
    <row r="93" spans="1:9" s="1" customFormat="1" ht="19.5" customHeight="1" x14ac:dyDescent="0.25">
      <c r="A93" s="4"/>
      <c r="B93" s="4"/>
      <c r="C93" s="4"/>
      <c r="D93" s="4"/>
      <c r="E93" s="4"/>
      <c r="F93" s="4"/>
      <c r="G93" s="4"/>
      <c r="H93" s="4"/>
      <c r="I93" s="5"/>
    </row>
    <row r="95" spans="1:9" s="1" customFormat="1" ht="19.5" customHeight="1" x14ac:dyDescent="0.25">
      <c r="A95" s="4"/>
      <c r="B95" s="4"/>
      <c r="C95" s="4"/>
      <c r="D95" s="4"/>
      <c r="E95" s="4"/>
      <c r="F95" s="4"/>
      <c r="G95" s="4"/>
      <c r="H95" s="4"/>
      <c r="I95" s="5"/>
    </row>
    <row r="96" spans="1:9" s="1" customFormat="1" ht="19.5" customHeight="1" x14ac:dyDescent="0.25">
      <c r="A96" s="4"/>
      <c r="B96" s="4"/>
      <c r="C96" s="4"/>
      <c r="D96" s="4"/>
      <c r="E96" s="4"/>
      <c r="F96" s="4"/>
      <c r="G96" s="4"/>
      <c r="H96" s="4"/>
      <c r="I96" s="5"/>
    </row>
    <row r="99" spans="1:9" s="1" customFormat="1" ht="19.5" customHeight="1" x14ac:dyDescent="0.25">
      <c r="A99" s="4"/>
      <c r="B99" s="4"/>
      <c r="C99" s="4"/>
      <c r="D99" s="4"/>
      <c r="E99" s="4"/>
      <c r="F99" s="4"/>
      <c r="G99" s="4"/>
      <c r="H99" s="4"/>
      <c r="I99" s="5"/>
    </row>
  </sheetData>
  <mergeCells count="62">
    <mergeCell ref="A76:C76"/>
    <mergeCell ref="E76:G76"/>
    <mergeCell ref="H76:I76"/>
    <mergeCell ref="A60:I60"/>
    <mergeCell ref="A62:C62"/>
    <mergeCell ref="D62:E62"/>
    <mergeCell ref="F62:G62"/>
    <mergeCell ref="A64:C64"/>
    <mergeCell ref="D64:E64"/>
    <mergeCell ref="F64:G64"/>
    <mergeCell ref="A63:C63"/>
    <mergeCell ref="D63:E63"/>
    <mergeCell ref="F63:G63"/>
    <mergeCell ref="A61:C61"/>
    <mergeCell ref="D61:E61"/>
    <mergeCell ref="F61:H61"/>
    <mergeCell ref="A46:C46"/>
    <mergeCell ref="D46:E46"/>
    <mergeCell ref="F46:H46"/>
    <mergeCell ref="A36:I36"/>
    <mergeCell ref="A37:C37"/>
    <mergeCell ref="D37:E37"/>
    <mergeCell ref="F37:H37"/>
    <mergeCell ref="A45:I45"/>
    <mergeCell ref="A77:C77"/>
    <mergeCell ref="H77:I77"/>
    <mergeCell ref="A78:C78"/>
    <mergeCell ref="H78:I78"/>
    <mergeCell ref="E77:G77"/>
    <mergeCell ref="E78:G78"/>
    <mergeCell ref="A66:I66"/>
    <mergeCell ref="A73:I73"/>
    <mergeCell ref="A67:C67"/>
    <mergeCell ref="D67:E67"/>
    <mergeCell ref="F67:H67"/>
    <mergeCell ref="A74:C74"/>
    <mergeCell ref="H74:I74"/>
    <mergeCell ref="A75:C75"/>
    <mergeCell ref="H75:I75"/>
    <mergeCell ref="E74:G74"/>
    <mergeCell ref="E75:G75"/>
    <mergeCell ref="F58:G58"/>
    <mergeCell ref="A58:C58"/>
    <mergeCell ref="D58:E58"/>
    <mergeCell ref="A57:C57"/>
    <mergeCell ref="D57:E57"/>
    <mergeCell ref="A4:I4"/>
    <mergeCell ref="A9:I9"/>
    <mergeCell ref="A35:I35"/>
    <mergeCell ref="A53:I53"/>
    <mergeCell ref="F57:G57"/>
    <mergeCell ref="H54:I54"/>
    <mergeCell ref="H55:I55"/>
    <mergeCell ref="F56:H56"/>
    <mergeCell ref="D56:E56"/>
    <mergeCell ref="A56:C56"/>
    <mergeCell ref="D54:E54"/>
    <mergeCell ref="D55:E55"/>
    <mergeCell ref="F54:G54"/>
    <mergeCell ref="F55:G55"/>
    <mergeCell ref="A54:C54"/>
    <mergeCell ref="A55:C55"/>
  </mergeCells>
  <dataValidations count="2">
    <dataValidation type="list" allowBlank="1" showInputMessage="1" showErrorMessage="1" sqref="D55:E55" xr:uid="{29371840-C356-4F26-84EF-19F9CC6197CB}">
      <formula1>"Regular Income, Income u/s-44AD"</formula1>
    </dataValidation>
    <dataValidation type="list" allowBlank="1" showInputMessage="1" showErrorMessage="1" sqref="A58:C58 B65:C65" xr:uid="{B7CA5DEA-610C-4175-8C63-5858FA17A113}">
      <formula1>"Profit as per P&amp;L A/c, Presumptive Income u/s-44AD"</formula1>
    </dataValidation>
  </dataValidations>
  <pageMargins left="0.95" right="0.7" top="0.5" bottom="0.75" header="0.3" footer="0.3"/>
  <pageSetup paperSize="9" scale="80" fitToHeight="0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31"/>
  <sheetViews>
    <sheetView topLeftCell="A24" workbookViewId="0">
      <selection activeCell="A37" sqref="A37"/>
    </sheetView>
  </sheetViews>
  <sheetFormatPr defaultRowHeight="22.5" customHeight="1" x14ac:dyDescent="0.25"/>
  <cols>
    <col min="1" max="1" width="31.7109375" style="24" customWidth="1"/>
    <col min="2" max="2" width="13.5703125" style="32" customWidth="1"/>
    <col min="3" max="3" width="31.7109375" style="24" customWidth="1"/>
    <col min="4" max="4" width="13.5703125" style="32" customWidth="1"/>
    <col min="5" max="7" width="9.140625" style="24"/>
    <col min="8" max="8" width="9.140625" style="32"/>
    <col min="9" max="16384" width="9.140625" style="24"/>
  </cols>
  <sheetData>
    <row r="1" spans="1:8" ht="30" customHeight="1" x14ac:dyDescent="0.25">
      <c r="A1" s="86" t="str">
        <f>Computation!H55</f>
        <v>SRI RAM TRADERS</v>
      </c>
      <c r="B1" s="86"/>
      <c r="C1" s="86"/>
      <c r="D1" s="86"/>
    </row>
    <row r="2" spans="1:8" ht="22.5" customHeight="1" x14ac:dyDescent="0.25">
      <c r="A2" s="85" t="s">
        <v>151</v>
      </c>
      <c r="B2" s="85"/>
      <c r="C2" s="85"/>
      <c r="D2" s="85"/>
    </row>
    <row r="3" spans="1:8" ht="22.5" customHeight="1" x14ac:dyDescent="0.25">
      <c r="A3" s="70" t="str">
        <f>Computation!A2</f>
        <v>Address : Ramjanki Mandir, Dashrath Nagar, Ayodhya, Uttar Pradesh-111111</v>
      </c>
      <c r="B3" s="70"/>
      <c r="C3" s="70"/>
      <c r="D3" s="70"/>
    </row>
    <row r="5" spans="1:8" ht="22.5" customHeight="1" x14ac:dyDescent="0.25">
      <c r="A5" s="67" t="s">
        <v>116</v>
      </c>
      <c r="B5" s="67"/>
      <c r="C5" s="67"/>
      <c r="D5" s="67"/>
    </row>
    <row r="7" spans="1:8" ht="22.5" customHeight="1" thickBot="1" x14ac:dyDescent="0.3">
      <c r="A7" s="26" t="s">
        <v>3</v>
      </c>
      <c r="B7" s="33" t="s">
        <v>4</v>
      </c>
      <c r="C7" s="26" t="s">
        <v>3</v>
      </c>
      <c r="D7" s="33" t="s">
        <v>4</v>
      </c>
    </row>
    <row r="8" spans="1:8" ht="22.5" customHeight="1" thickTop="1" x14ac:dyDescent="0.25">
      <c r="A8" s="24" t="s">
        <v>5</v>
      </c>
      <c r="B8" s="34">
        <v>210000</v>
      </c>
      <c r="C8" s="24" t="s">
        <v>62</v>
      </c>
      <c r="D8" s="34">
        <v>3100000</v>
      </c>
    </row>
    <row r="9" spans="1:8" ht="22.5" customHeight="1" x14ac:dyDescent="0.25">
      <c r="A9" s="24" t="s">
        <v>6</v>
      </c>
      <c r="B9" s="34">
        <f>ROUND(D8*0.82,-0.1)</f>
        <v>2542000</v>
      </c>
      <c r="D9" s="34"/>
    </row>
    <row r="10" spans="1:8" ht="22.5" customHeight="1" x14ac:dyDescent="0.25">
      <c r="A10" s="24" t="s">
        <v>7</v>
      </c>
      <c r="B10" s="34">
        <f>D11-B8-B9</f>
        <v>658000</v>
      </c>
      <c r="C10" s="24" t="s">
        <v>12</v>
      </c>
      <c r="D10" s="34">
        <v>310000</v>
      </c>
    </row>
    <row r="11" spans="1:8" s="6" customFormat="1" ht="22.5" customHeight="1" thickBot="1" x14ac:dyDescent="0.3">
      <c r="A11" s="26"/>
      <c r="B11" s="35">
        <f>SUM(B8:B10)</f>
        <v>3410000</v>
      </c>
      <c r="C11" s="26"/>
      <c r="D11" s="35">
        <f>SUM(D8:D10)</f>
        <v>3410000</v>
      </c>
      <c r="H11" s="7"/>
    </row>
    <row r="12" spans="1:8" ht="22.5" customHeight="1" thickTop="1" x14ac:dyDescent="0.25">
      <c r="A12" s="24" t="s">
        <v>58</v>
      </c>
      <c r="B12" s="34">
        <v>151000</v>
      </c>
      <c r="C12" s="24" t="s">
        <v>13</v>
      </c>
      <c r="D12" s="34">
        <f>B10</f>
        <v>658000</v>
      </c>
    </row>
    <row r="13" spans="1:8" ht="22.5" customHeight="1" x14ac:dyDescent="0.25">
      <c r="A13" s="24" t="s">
        <v>59</v>
      </c>
      <c r="B13" s="34">
        <v>91000</v>
      </c>
      <c r="D13" s="34"/>
    </row>
    <row r="14" spans="1:8" ht="22.5" customHeight="1" x14ac:dyDescent="0.25">
      <c r="A14" s="24" t="s">
        <v>56</v>
      </c>
      <c r="B14" s="34">
        <v>3100</v>
      </c>
      <c r="D14" s="34"/>
    </row>
    <row r="15" spans="1:8" ht="22.5" customHeight="1" x14ac:dyDescent="0.25">
      <c r="A15" s="24" t="s">
        <v>52</v>
      </c>
      <c r="B15" s="34">
        <v>151</v>
      </c>
      <c r="D15" s="34"/>
    </row>
    <row r="16" spans="1:8" ht="22.5" customHeight="1" x14ac:dyDescent="0.25">
      <c r="A16" s="24" t="s">
        <v>50</v>
      </c>
      <c r="B16" s="34">
        <v>5100</v>
      </c>
      <c r="D16" s="34"/>
    </row>
    <row r="17" spans="1:8" ht="22.5" customHeight="1" x14ac:dyDescent="0.25">
      <c r="A17" s="24" t="s">
        <v>8</v>
      </c>
      <c r="B17" s="34">
        <f>500*12</f>
        <v>6000</v>
      </c>
      <c r="D17" s="34"/>
    </row>
    <row r="18" spans="1:8" ht="22.5" customHeight="1" x14ac:dyDescent="0.25">
      <c r="A18" s="24" t="s">
        <v>119</v>
      </c>
      <c r="B18" s="34">
        <v>12000</v>
      </c>
      <c r="D18" s="34"/>
    </row>
    <row r="19" spans="1:8" ht="22.5" customHeight="1" x14ac:dyDescent="0.25">
      <c r="A19" s="24" t="s">
        <v>9</v>
      </c>
      <c r="B19" s="34">
        <v>1500</v>
      </c>
      <c r="D19" s="34"/>
    </row>
    <row r="20" spans="1:8" ht="22.5" customHeight="1" x14ac:dyDescent="0.25">
      <c r="A20" s="24" t="s">
        <v>120</v>
      </c>
      <c r="B20" s="34">
        <v>9100</v>
      </c>
      <c r="D20" s="34"/>
    </row>
    <row r="21" spans="1:8" ht="22.5" customHeight="1" x14ac:dyDescent="0.25">
      <c r="A21" s="24" t="s">
        <v>121</v>
      </c>
      <c r="B21" s="34">
        <v>11000</v>
      </c>
      <c r="D21" s="34"/>
    </row>
    <row r="22" spans="1:8" ht="22.5" customHeight="1" x14ac:dyDescent="0.25">
      <c r="A22" s="24" t="s">
        <v>10</v>
      </c>
      <c r="B22" s="34">
        <v>1100</v>
      </c>
      <c r="D22" s="34"/>
    </row>
    <row r="23" spans="1:8" ht="22.5" customHeight="1" x14ac:dyDescent="0.25">
      <c r="A23" s="24" t="s">
        <v>11</v>
      </c>
      <c r="B23" s="36">
        <f>D24-(SUM(B12:B22))</f>
        <v>366949</v>
      </c>
      <c r="D23" s="34"/>
    </row>
    <row r="24" spans="1:8" s="6" customFormat="1" ht="22.5" customHeight="1" thickBot="1" x14ac:dyDescent="0.3">
      <c r="A24" s="26"/>
      <c r="B24" s="35">
        <f>SUM(B12:B23)</f>
        <v>658000</v>
      </c>
      <c r="C24" s="26"/>
      <c r="D24" s="35">
        <f>SUM(D12:D23)</f>
        <v>658000</v>
      </c>
      <c r="H24" s="7"/>
    </row>
    <row r="25" spans="1:8" ht="22.5" customHeight="1" thickTop="1" x14ac:dyDescent="0.25"/>
    <row r="26" spans="1:8" ht="22.5" customHeight="1" x14ac:dyDescent="0.25">
      <c r="B26" s="34"/>
      <c r="D26" s="36" t="s">
        <v>158</v>
      </c>
    </row>
    <row r="27" spans="1:8" ht="22.5" customHeight="1" x14ac:dyDescent="0.25">
      <c r="B27" s="34"/>
      <c r="D27" s="36"/>
    </row>
    <row r="28" spans="1:8" ht="22.5" customHeight="1" x14ac:dyDescent="0.25">
      <c r="D28" s="7"/>
    </row>
    <row r="29" spans="1:8" ht="22.5" customHeight="1" x14ac:dyDescent="0.25">
      <c r="D29" s="7"/>
    </row>
    <row r="30" spans="1:8" ht="22.5" customHeight="1" x14ac:dyDescent="0.25">
      <c r="D30" s="7"/>
    </row>
    <row r="31" spans="1:8" ht="22.5" customHeight="1" x14ac:dyDescent="0.25">
      <c r="D31" s="7" t="s">
        <v>123</v>
      </c>
    </row>
  </sheetData>
  <mergeCells count="4">
    <mergeCell ref="A2:D2"/>
    <mergeCell ref="A5:D5"/>
    <mergeCell ref="A3:D3"/>
    <mergeCell ref="A1:D1"/>
  </mergeCells>
  <pageMargins left="0.95" right="0.7" top="0.75" bottom="0.75" header="0.3" footer="0.3"/>
  <pageSetup paperSize="9" scale="93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29"/>
  <sheetViews>
    <sheetView tabSelected="1" workbookViewId="0">
      <selection sqref="A1:F1"/>
    </sheetView>
  </sheetViews>
  <sheetFormatPr defaultRowHeight="24.75" x14ac:dyDescent="0.45"/>
  <cols>
    <col min="1" max="1" width="24" style="16" customWidth="1"/>
    <col min="2" max="3" width="14.85546875" style="16" bestFit="1" customWidth="1"/>
    <col min="4" max="4" width="24.28515625" style="16" bestFit="1" customWidth="1"/>
    <col min="5" max="5" width="14.85546875" style="16" bestFit="1" customWidth="1"/>
    <col min="6" max="6" width="16.42578125" style="16" bestFit="1" customWidth="1"/>
    <col min="7" max="7" width="9.140625" style="16"/>
    <col min="8" max="8" width="9.140625" style="17"/>
    <col min="9" max="16384" width="9.140625" style="16"/>
  </cols>
  <sheetData>
    <row r="1" spans="1:8" ht="35.25" x14ac:dyDescent="0.75">
      <c r="A1" s="87" t="str">
        <f>'P&amp;L'!A1:D1</f>
        <v>SRI RAM TRADERS</v>
      </c>
      <c r="B1" s="87"/>
      <c r="C1" s="87"/>
      <c r="D1" s="87"/>
      <c r="E1" s="87"/>
      <c r="F1" s="87"/>
    </row>
    <row r="2" spans="1:8" ht="26.25" x14ac:dyDescent="0.45">
      <c r="A2" s="67" t="str">
        <f>'P&amp;L'!A2:D2</f>
        <v>(PROP : SRI RAM)</v>
      </c>
      <c r="B2" s="67"/>
      <c r="C2" s="67"/>
      <c r="D2" s="67"/>
      <c r="E2" s="67"/>
      <c r="F2" s="67"/>
    </row>
    <row r="3" spans="1:8" ht="15.75" customHeight="1" x14ac:dyDescent="0.45">
      <c r="A3" s="85" t="str">
        <f>'P&amp;L'!A3:D3</f>
        <v>Address : Ramjanki Mandir, Dashrath Nagar, Ayodhya, Uttar Pradesh-111111</v>
      </c>
      <c r="B3" s="85"/>
      <c r="C3" s="85"/>
      <c r="D3" s="85"/>
      <c r="E3" s="85"/>
      <c r="F3" s="85"/>
    </row>
    <row r="4" spans="1:8" ht="16.5" customHeight="1" x14ac:dyDescent="0.45">
      <c r="A4" s="85"/>
      <c r="B4" s="85"/>
      <c r="C4" s="85"/>
      <c r="D4" s="85"/>
      <c r="E4" s="85"/>
      <c r="F4" s="85"/>
    </row>
    <row r="5" spans="1:8" ht="21" customHeight="1" x14ac:dyDescent="0.45">
      <c r="A5" s="89" t="s">
        <v>14</v>
      </c>
      <c r="B5" s="89"/>
      <c r="C5" s="89"/>
      <c r="D5" s="89"/>
      <c r="E5" s="89"/>
      <c r="F5" s="89"/>
    </row>
    <row r="6" spans="1:8" ht="26.25" x14ac:dyDescent="0.45">
      <c r="A6" s="67" t="s">
        <v>117</v>
      </c>
      <c r="B6" s="67"/>
      <c r="C6" s="67"/>
      <c r="D6" s="67"/>
      <c r="E6" s="67"/>
      <c r="F6" s="67"/>
    </row>
    <row r="8" spans="1:8" s="20" customFormat="1" ht="27" thickBot="1" x14ac:dyDescent="0.6">
      <c r="A8" s="22" t="s">
        <v>15</v>
      </c>
      <c r="B8" s="22" t="s">
        <v>46</v>
      </c>
      <c r="C8" s="22" t="s">
        <v>31</v>
      </c>
      <c r="D8" s="22" t="s">
        <v>16</v>
      </c>
      <c r="E8" s="22" t="s">
        <v>46</v>
      </c>
      <c r="F8" s="22" t="s">
        <v>31</v>
      </c>
      <c r="H8" s="21"/>
    </row>
    <row r="9" spans="1:8" ht="27" thickTop="1" x14ac:dyDescent="0.55000000000000004">
      <c r="A9" s="23" t="s">
        <v>27</v>
      </c>
      <c r="D9" s="23" t="s">
        <v>21</v>
      </c>
      <c r="E9" s="20"/>
      <c r="F9" s="20"/>
    </row>
    <row r="10" spans="1:8" x14ac:dyDescent="0.45">
      <c r="A10" s="16" t="s">
        <v>122</v>
      </c>
      <c r="B10" s="18">
        <f>'Cap. &amp; Dep.'!D11</f>
        <v>927170</v>
      </c>
      <c r="C10" s="18">
        <f>B10</f>
        <v>927170</v>
      </c>
      <c r="D10" s="16" t="s">
        <v>47</v>
      </c>
      <c r="E10" s="18">
        <f>'Cap. &amp; Dep.'!H21</f>
        <v>282200</v>
      </c>
    </row>
    <row r="11" spans="1:8" x14ac:dyDescent="0.45">
      <c r="A11" s="16" t="s">
        <v>49</v>
      </c>
      <c r="B11" s="18"/>
      <c r="C11" s="18"/>
      <c r="D11" s="16" t="s">
        <v>48</v>
      </c>
      <c r="E11" s="44">
        <f>'Cap. &amp; Dep.'!I21</f>
        <v>31830</v>
      </c>
      <c r="F11" s="18">
        <f>E10-E11</f>
        <v>250370</v>
      </c>
    </row>
    <row r="12" spans="1:8" x14ac:dyDescent="0.45">
      <c r="B12" s="18"/>
      <c r="C12" s="18"/>
      <c r="F12" s="18"/>
    </row>
    <row r="13" spans="1:8" ht="20.25" customHeight="1" x14ac:dyDescent="0.55000000000000004">
      <c r="A13" s="23" t="s">
        <v>63</v>
      </c>
      <c r="B13" s="18"/>
      <c r="C13" s="18"/>
      <c r="D13" s="23" t="s">
        <v>22</v>
      </c>
    </row>
    <row r="14" spans="1:8" ht="26.25" x14ac:dyDescent="0.55000000000000004">
      <c r="A14" s="20" t="s">
        <v>53</v>
      </c>
      <c r="B14" s="18">
        <v>0</v>
      </c>
      <c r="C14" s="18">
        <f>B14</f>
        <v>0</v>
      </c>
      <c r="D14" s="16" t="s">
        <v>54</v>
      </c>
      <c r="E14" s="18">
        <v>101000</v>
      </c>
      <c r="F14" s="18"/>
    </row>
    <row r="15" spans="1:8" ht="26.25" x14ac:dyDescent="0.55000000000000004">
      <c r="A15" s="20" t="s">
        <v>28</v>
      </c>
      <c r="B15" s="18">
        <v>0</v>
      </c>
      <c r="C15" s="18">
        <f>B15</f>
        <v>0</v>
      </c>
      <c r="D15" s="16" t="s">
        <v>57</v>
      </c>
      <c r="E15" s="44">
        <v>21000</v>
      </c>
      <c r="F15" s="18">
        <f>SUM(E14:E15)</f>
        <v>122000</v>
      </c>
    </row>
    <row r="16" spans="1:8" ht="26.25" x14ac:dyDescent="0.55000000000000004">
      <c r="A16" s="20"/>
      <c r="B16" s="18"/>
      <c r="C16" s="18"/>
      <c r="E16" s="18"/>
      <c r="F16" s="18"/>
    </row>
    <row r="17" spans="1:6" ht="26.25" x14ac:dyDescent="0.55000000000000004">
      <c r="A17" s="23" t="s">
        <v>64</v>
      </c>
      <c r="B17" s="18"/>
      <c r="C17" s="18"/>
      <c r="D17" s="23" t="s">
        <v>23</v>
      </c>
      <c r="F17" s="18"/>
    </row>
    <row r="18" spans="1:6" x14ac:dyDescent="0.45">
      <c r="A18" s="16" t="s">
        <v>26</v>
      </c>
      <c r="B18" s="18">
        <v>151000</v>
      </c>
      <c r="C18" s="18"/>
      <c r="D18" s="16" t="s">
        <v>24</v>
      </c>
      <c r="E18" s="18">
        <f>'P&amp;L'!D10</f>
        <v>310000</v>
      </c>
      <c r="F18" s="18"/>
    </row>
    <row r="19" spans="1:6" x14ac:dyDescent="0.45">
      <c r="A19" s="16" t="s">
        <v>55</v>
      </c>
      <c r="B19" s="18">
        <v>5100</v>
      </c>
      <c r="C19" s="18"/>
      <c r="D19" s="16" t="s">
        <v>25</v>
      </c>
      <c r="E19" s="18">
        <v>251000</v>
      </c>
      <c r="F19" s="18"/>
    </row>
    <row r="20" spans="1:6" x14ac:dyDescent="0.45">
      <c r="A20" s="16" t="s">
        <v>51</v>
      </c>
      <c r="B20" s="44">
        <v>1100</v>
      </c>
      <c r="C20" s="18">
        <f>SUM(B18:B20)</f>
        <v>157200</v>
      </c>
      <c r="D20" s="16" t="s">
        <v>61</v>
      </c>
      <c r="E20" s="44">
        <v>151000</v>
      </c>
      <c r="F20" s="18">
        <f>SUM(E18:E20)</f>
        <v>712000</v>
      </c>
    </row>
    <row r="21" spans="1:6" x14ac:dyDescent="0.45">
      <c r="B21" s="18"/>
      <c r="C21" s="18"/>
    </row>
    <row r="22" spans="1:6" ht="27" thickBot="1" x14ac:dyDescent="0.6">
      <c r="A22" s="88" t="s">
        <v>32</v>
      </c>
      <c r="B22" s="88"/>
      <c r="C22" s="19">
        <f>SUM(C10:C21)</f>
        <v>1084370</v>
      </c>
      <c r="D22" s="88" t="s">
        <v>32</v>
      </c>
      <c r="E22" s="88"/>
      <c r="F22" s="19">
        <f>SUM(F10:F21)</f>
        <v>1084370</v>
      </c>
    </row>
    <row r="23" spans="1:6" ht="25.5" thickTop="1" x14ac:dyDescent="0.45">
      <c r="F23" s="18"/>
    </row>
    <row r="24" spans="1:6" ht="26.25" x14ac:dyDescent="0.45">
      <c r="D24" s="18"/>
      <c r="E24" s="18"/>
      <c r="F24" s="36" t="s">
        <v>158</v>
      </c>
    </row>
    <row r="25" spans="1:6" ht="26.25" x14ac:dyDescent="0.45">
      <c r="E25" s="18"/>
      <c r="F25" s="36"/>
    </row>
    <row r="26" spans="1:6" ht="26.25" x14ac:dyDescent="0.45">
      <c r="F26" s="7"/>
    </row>
    <row r="27" spans="1:6" ht="26.25" x14ac:dyDescent="0.45">
      <c r="F27" s="7"/>
    </row>
    <row r="28" spans="1:6" ht="26.25" x14ac:dyDescent="0.45">
      <c r="F28" s="7"/>
    </row>
    <row r="29" spans="1:6" ht="26.25" x14ac:dyDescent="0.45">
      <c r="F29" s="7" t="s">
        <v>123</v>
      </c>
    </row>
  </sheetData>
  <mergeCells count="8">
    <mergeCell ref="A1:F1"/>
    <mergeCell ref="A22:B22"/>
    <mergeCell ref="D22:E22"/>
    <mergeCell ref="A5:F5"/>
    <mergeCell ref="A6:F6"/>
    <mergeCell ref="A2:F2"/>
    <mergeCell ref="A3:F3"/>
    <mergeCell ref="A4:F4"/>
  </mergeCells>
  <pageMargins left="0.7" right="0.7" top="0.75" bottom="0.75" header="0.3" footer="0.3"/>
  <pageSetup paperSize="9" scale="80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L28"/>
  <sheetViews>
    <sheetView workbookViewId="0">
      <selection activeCell="B1" sqref="B1:H1"/>
    </sheetView>
  </sheetViews>
  <sheetFormatPr defaultRowHeight="24.75" x14ac:dyDescent="0.25"/>
  <cols>
    <col min="1" max="1" width="5.85546875" style="24" customWidth="1"/>
    <col min="2" max="2" width="23" style="24" customWidth="1"/>
    <col min="3" max="3" width="7.140625" style="24" customWidth="1"/>
    <col min="4" max="4" width="15.85546875" style="24" customWidth="1"/>
    <col min="5" max="5" width="13.140625" style="24" customWidth="1"/>
    <col min="6" max="6" width="13" style="24" customWidth="1"/>
    <col min="7" max="7" width="12.28515625" style="24" customWidth="1"/>
    <col min="8" max="8" width="13.5703125" style="24" bestFit="1" customWidth="1"/>
    <col min="9" max="9" width="13.5703125" style="24" customWidth="1"/>
    <col min="10" max="10" width="13.85546875" style="24" customWidth="1"/>
    <col min="11" max="11" width="9.140625" style="24"/>
    <col min="12" max="12" width="9.5703125" style="24" bestFit="1" customWidth="1"/>
    <col min="13" max="16384" width="9.140625" style="24"/>
  </cols>
  <sheetData>
    <row r="1" spans="2:10" ht="32.25" customHeight="1" x14ac:dyDescent="0.25">
      <c r="B1" s="91" t="s">
        <v>101</v>
      </c>
      <c r="C1" s="91"/>
      <c r="D1" s="91"/>
      <c r="E1" s="91"/>
      <c r="F1" s="91"/>
      <c r="G1" s="91"/>
      <c r="H1" s="91"/>
      <c r="I1" s="93" t="s">
        <v>113</v>
      </c>
      <c r="J1" s="93"/>
    </row>
    <row r="2" spans="2:10" ht="24.75" customHeight="1" x14ac:dyDescent="0.25">
      <c r="I2" s="93" t="s">
        <v>114</v>
      </c>
      <c r="J2" s="93"/>
    </row>
    <row r="3" spans="2:10" s="55" customFormat="1" ht="23.25" customHeight="1" x14ac:dyDescent="0.25">
      <c r="B3" s="45" t="s">
        <v>29</v>
      </c>
      <c r="C3" s="45"/>
      <c r="D3" s="45" t="str">
        <f>BS!A1</f>
        <v>SRI RAM TRADERS</v>
      </c>
      <c r="E3" s="45"/>
      <c r="F3" s="45"/>
      <c r="G3" s="45" t="str">
        <f>BS!A2</f>
        <v>(PROP : SRI RAM)</v>
      </c>
    </row>
    <row r="4" spans="2:10" s="55" customFormat="1" ht="23.25" customHeight="1" x14ac:dyDescent="0.25">
      <c r="C4" s="56"/>
      <c r="D4" s="56" t="s">
        <v>30</v>
      </c>
      <c r="F4" s="45"/>
      <c r="G4" s="45"/>
    </row>
    <row r="5" spans="2:10" s="55" customFormat="1" ht="23.25" customHeight="1" thickBot="1" x14ac:dyDescent="0.3">
      <c r="B5" s="57" t="s">
        <v>3</v>
      </c>
      <c r="C5" s="57"/>
      <c r="D5" s="61" t="s">
        <v>31</v>
      </c>
    </row>
    <row r="6" spans="2:10" s="55" customFormat="1" ht="23.25" customHeight="1" thickTop="1" x14ac:dyDescent="0.25">
      <c r="B6" s="92" t="s">
        <v>17</v>
      </c>
      <c r="C6" s="92"/>
      <c r="D6" s="58">
        <v>499541</v>
      </c>
    </row>
    <row r="7" spans="2:10" s="55" customFormat="1" ht="23.25" customHeight="1" x14ac:dyDescent="0.25">
      <c r="B7" s="92" t="s">
        <v>18</v>
      </c>
      <c r="C7" s="92"/>
      <c r="D7" s="58">
        <v>0</v>
      </c>
    </row>
    <row r="8" spans="2:10" s="55" customFormat="1" ht="23.25" customHeight="1" x14ac:dyDescent="0.25">
      <c r="B8" s="92" t="s">
        <v>19</v>
      </c>
      <c r="C8" s="92"/>
      <c r="D8" s="58">
        <f>Computation!I15</f>
        <v>637629</v>
      </c>
    </row>
    <row r="9" spans="2:10" s="55" customFormat="1" ht="23.25" customHeight="1" x14ac:dyDescent="0.25">
      <c r="B9" s="94" t="s">
        <v>32</v>
      </c>
      <c r="C9" s="94"/>
      <c r="D9" s="59">
        <f>SUM(D6:D8)</f>
        <v>1137170</v>
      </c>
    </row>
    <row r="10" spans="2:10" s="55" customFormat="1" ht="23.25" customHeight="1" x14ac:dyDescent="0.25">
      <c r="B10" s="92" t="s">
        <v>20</v>
      </c>
      <c r="C10" s="92"/>
      <c r="D10" s="58">
        <v>210000</v>
      </c>
    </row>
    <row r="11" spans="2:10" s="55" customFormat="1" ht="23.25" customHeight="1" thickBot="1" x14ac:dyDescent="0.3">
      <c r="B11" s="90" t="s">
        <v>33</v>
      </c>
      <c r="C11" s="90"/>
      <c r="D11" s="60">
        <f>D9-D10</f>
        <v>927170</v>
      </c>
      <c r="F11" s="58"/>
    </row>
    <row r="12" spans="2:10" s="55" customFormat="1" ht="23.25" customHeight="1" thickTop="1" x14ac:dyDescent="0.25"/>
    <row r="13" spans="2:10" s="55" customFormat="1" ht="23.25" customHeight="1" x14ac:dyDescent="0.25"/>
    <row r="14" spans="2:10" s="55" customFormat="1" ht="23.25" customHeight="1" x14ac:dyDescent="0.25">
      <c r="B14" s="45" t="s">
        <v>34</v>
      </c>
    </row>
    <row r="15" spans="2:10" s="55" customFormat="1" ht="23.25" customHeight="1" x14ac:dyDescent="0.25">
      <c r="J15" s="46" t="s">
        <v>45</v>
      </c>
    </row>
    <row r="16" spans="2:10" s="1" customFormat="1" ht="87" customHeight="1" thickBot="1" x14ac:dyDescent="0.3">
      <c r="B16" s="64" t="s">
        <v>3</v>
      </c>
      <c r="C16" s="64" t="s">
        <v>35</v>
      </c>
      <c r="D16" s="64" t="s">
        <v>36</v>
      </c>
      <c r="E16" s="64" t="s">
        <v>37</v>
      </c>
      <c r="F16" s="64" t="s">
        <v>38</v>
      </c>
      <c r="G16" s="64" t="s">
        <v>39</v>
      </c>
      <c r="H16" s="64" t="s">
        <v>40</v>
      </c>
      <c r="I16" s="64" t="s">
        <v>41</v>
      </c>
      <c r="J16" s="64" t="s">
        <v>42</v>
      </c>
    </row>
    <row r="17" spans="2:12" s="55" customFormat="1" ht="27" customHeight="1" thickTop="1" x14ac:dyDescent="0.25">
      <c r="B17" s="24" t="s">
        <v>43</v>
      </c>
      <c r="C17" s="62">
        <v>0.1</v>
      </c>
      <c r="D17" s="58">
        <v>210000</v>
      </c>
      <c r="E17" s="58">
        <v>0</v>
      </c>
      <c r="F17" s="58">
        <v>0</v>
      </c>
      <c r="G17" s="58">
        <v>0</v>
      </c>
      <c r="H17" s="58">
        <f>D17+E17+F17-G17</f>
        <v>210000</v>
      </c>
      <c r="I17" s="58">
        <f>ROUND(D17*C17+E17*C17+F17*C17/2,-0.1)</f>
        <v>21000</v>
      </c>
      <c r="J17" s="58">
        <f>H17-I17</f>
        <v>189000</v>
      </c>
    </row>
    <row r="18" spans="2:12" s="55" customFormat="1" ht="27" customHeight="1" x14ac:dyDescent="0.25">
      <c r="B18" s="24" t="s">
        <v>44</v>
      </c>
      <c r="C18" s="62">
        <v>0.15</v>
      </c>
      <c r="D18" s="58">
        <v>8100</v>
      </c>
      <c r="E18" s="58">
        <v>0</v>
      </c>
      <c r="F18" s="58">
        <v>0</v>
      </c>
      <c r="G18" s="58">
        <v>0</v>
      </c>
      <c r="H18" s="58">
        <f t="shared" ref="H18" si="0">D18+E18+F18-G18</f>
        <v>8100</v>
      </c>
      <c r="I18" s="58">
        <f>ROUND(D18*C18+E18*C18+F18*C18/2,-0.1)</f>
        <v>1215</v>
      </c>
      <c r="J18" s="58">
        <f t="shared" ref="J18" si="1">H18-I18</f>
        <v>6885</v>
      </c>
    </row>
    <row r="19" spans="2:12" s="55" customFormat="1" ht="27" customHeight="1" x14ac:dyDescent="0.25">
      <c r="B19" s="24" t="s">
        <v>60</v>
      </c>
      <c r="C19" s="62">
        <v>0.15</v>
      </c>
      <c r="D19" s="58">
        <v>51000</v>
      </c>
      <c r="E19" s="58">
        <v>0</v>
      </c>
      <c r="F19" s="58">
        <v>0</v>
      </c>
      <c r="G19" s="58">
        <v>0</v>
      </c>
      <c r="H19" s="58">
        <f t="shared" ref="H19" si="2">D19+E19+F19-G19</f>
        <v>51000</v>
      </c>
      <c r="I19" s="58">
        <f>ROUND(D19*C19+E19*C19+F19*C19/2,0.1)</f>
        <v>7650</v>
      </c>
      <c r="J19" s="58">
        <f t="shared" ref="J19" si="3">H19-I19</f>
        <v>43350</v>
      </c>
    </row>
    <row r="20" spans="2:12" s="55" customFormat="1" ht="27" customHeight="1" x14ac:dyDescent="0.25">
      <c r="B20" s="24" t="s">
        <v>118</v>
      </c>
      <c r="C20" s="62">
        <v>0.15</v>
      </c>
      <c r="D20" s="58">
        <v>11000</v>
      </c>
      <c r="E20" s="58">
        <v>2100</v>
      </c>
      <c r="F20" s="58">
        <v>0</v>
      </c>
      <c r="G20" s="58">
        <v>0</v>
      </c>
      <c r="H20" s="58">
        <f t="shared" ref="H20" si="4">D20+E20+F20-G20</f>
        <v>13100</v>
      </c>
      <c r="I20" s="58">
        <f>ROUND(D20*C20+E20*C20+F20*C20/2,-0.1)</f>
        <v>1965</v>
      </c>
      <c r="J20" s="58">
        <f t="shared" ref="J20" si="5">H20-I20</f>
        <v>11135</v>
      </c>
    </row>
    <row r="21" spans="2:12" s="45" customFormat="1" ht="27" customHeight="1" thickBot="1" x14ac:dyDescent="0.3">
      <c r="B21" s="63" t="s">
        <v>32</v>
      </c>
      <c r="C21" s="57"/>
      <c r="D21" s="60">
        <f t="shared" ref="D21:J21" si="6">SUM(D17:D20)</f>
        <v>280100</v>
      </c>
      <c r="E21" s="60">
        <f t="shared" si="6"/>
        <v>2100</v>
      </c>
      <c r="F21" s="60">
        <f t="shared" si="6"/>
        <v>0</v>
      </c>
      <c r="G21" s="60">
        <f t="shared" si="6"/>
        <v>0</v>
      </c>
      <c r="H21" s="60">
        <f t="shared" si="6"/>
        <v>282200</v>
      </c>
      <c r="I21" s="60">
        <f t="shared" si="6"/>
        <v>31830</v>
      </c>
      <c r="J21" s="60">
        <f t="shared" si="6"/>
        <v>250370</v>
      </c>
    </row>
    <row r="22" spans="2:12" ht="25.5" thickTop="1" x14ac:dyDescent="0.25"/>
    <row r="23" spans="2:12" ht="26.25" x14ac:dyDescent="0.25">
      <c r="J23" s="36" t="s">
        <v>158</v>
      </c>
      <c r="K23" s="25"/>
      <c r="L23" s="25"/>
    </row>
    <row r="24" spans="2:12" ht="26.25" x14ac:dyDescent="0.25">
      <c r="J24" s="36"/>
    </row>
    <row r="25" spans="2:12" ht="26.25" x14ac:dyDescent="0.25">
      <c r="J25" s="7"/>
    </row>
    <row r="26" spans="2:12" ht="26.25" x14ac:dyDescent="0.25">
      <c r="J26" s="7"/>
    </row>
    <row r="27" spans="2:12" ht="26.25" x14ac:dyDescent="0.25">
      <c r="J27" s="7"/>
    </row>
    <row r="28" spans="2:12" ht="26.25" x14ac:dyDescent="0.25">
      <c r="J28" s="7" t="s">
        <v>123</v>
      </c>
    </row>
  </sheetData>
  <mergeCells count="9">
    <mergeCell ref="B11:C11"/>
    <mergeCell ref="B1:H1"/>
    <mergeCell ref="B6:C6"/>
    <mergeCell ref="I1:J1"/>
    <mergeCell ref="B7:C7"/>
    <mergeCell ref="B8:C8"/>
    <mergeCell ref="B9:C9"/>
    <mergeCell ref="B10:C10"/>
    <mergeCell ref="I2:J2"/>
  </mergeCells>
  <pageMargins left="0.5" right="0.25" top="0.75" bottom="0.75" header="0.3" footer="0.3"/>
  <pageSetup paperSize="9" scale="73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Computation</vt:lpstr>
      <vt:lpstr>P&amp;L</vt:lpstr>
      <vt:lpstr>BS</vt:lpstr>
      <vt:lpstr>Cap. &amp; Dep.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2022-12-07T07:59:53Z</dcterms:modified>
</cp:coreProperties>
</file>